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<sst xmlns="http://schemas.openxmlformats.org/spreadsheetml/2006/main" count="419" uniqueCount="169">
  <si>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</si>
  <si>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</si>
  <si>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</si>
  <si>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</si>
  <si>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</si>
  <si>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</si>
  <si>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</si>
  <si>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</si>
  <si>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</si>
  <si>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</si>
  <si>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</si>
  <si>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</si>
  <si>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</si>
  <si>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</si>
  <si>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</si>
  <si>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</si>
  <si>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</si>
  <si>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</si>
  <si>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</si>
  <si>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</si>
  <si>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</si>
  <si>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</si>
  <si>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</si>
  <si>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</si>
  <si>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</si>
  <si>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</si>
  <si>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</si>
  <si>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</si>
  <si>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</si>
  <si>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</si>
  <si>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</si>
  <si>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</si>
  <si>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</si>
  <si>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</si>
  <si>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</si>
  <si>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</si>
  <si>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</si>
  <si>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</si>
  <si>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</si>
  <si>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</si>
  <si>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</si>
  <si>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</si>
  <si>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</si>
  <si>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</si>
  <si>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</si>
  <si>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</si>
  <si>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</si>
  <si>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</si>
  <si>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</si>
  <si>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</si>
  <si>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</si>
  <si>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</si>
  <si>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</si>
  <si>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</si>
  <si>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</si>
  <si>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</si>
  <si>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</si>
  <si>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</si>
  <si>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</si>
  <si>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</si>
  <si>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</si>
  <si>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</si>
  <si>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</si>
  <si>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</si>
  <si>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</si>
  <si>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</si>
  <si>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</si>
  <si>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</si>
  <si>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</si>
  <si>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</si>
  <si>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</si>
  <si>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</si>
  <si>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</si>
  <si>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</si>
  <si>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</si>
  <si>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</si>
  <si>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</si>
  <si>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</si>
  <si>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</si>
  <si>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</si>
  <si>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</si>
  <si>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</si>
  <si>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</si>
  <si>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</si>
  <si>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</si>
  <si>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</si>
  <si>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</si>
  <si>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</si>
  <si>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</si>
  <si>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</si>
  <si>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</si>
  <si>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</si>
  <si>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</si>
  <si>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</si>
  <si>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</si>
  <si>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</si>
  <si>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</si>
  <si>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</si>
  <si>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</si>
  <si>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</si>
  <si>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</si>
  <si>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</si>
  <si>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</si>
  <si>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</si>
  <si>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</si>
  <si>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</si>
  <si>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Кл-во  по ИПУ  горячей воды население, м3</t>
  </si>
  <si>
    <t>Кол-во по ИПУ по нежилым помещениям, м3</t>
  </si>
  <si>
    <t>Стоимость 1м3, подпиточной воды (с НДС)</t>
  </si>
  <si>
    <t xml:space="preserve"> Всего кол-во Гкал по ОДПУ, горячей воды ( население+ нежилые помещения </t>
  </si>
  <si>
    <t>Стоимость 1 Гкал, горячей воды, руб</t>
  </si>
  <si>
    <t>ЖИЛЫХ ДОМОВ НАХОДЯЩИХСЯ НА ОБСЛУЖИВАНИИ ООО "Конаковский Жилкомсервис"</t>
  </si>
  <si>
    <t>ОДН на ГВС, м3, гр 8*9</t>
  </si>
  <si>
    <t>ОДН на ГВС на 1м2/ м3/ мес, гр 10/3</t>
  </si>
  <si>
    <t>Кол-во человек без ИПУ (по нормотиву), население, гр 7-гр12</t>
  </si>
  <si>
    <t>ВСЕГО горячая вода м3 на проживающих человек без ИПУ, гр 4-гр10-гр 13-гр 15</t>
  </si>
  <si>
    <t>Горячая вода м3/чел/мес (на проживающих человек без ИПУ), гр 16/гр14</t>
  </si>
  <si>
    <t>Сумма подпиточной воды, руб., гр 4*гр19</t>
  </si>
  <si>
    <t>Всего сумма по горячей воде, Гкал+подпиток, руб., гр20+гр23</t>
  </si>
  <si>
    <t>Стоимость 1м3, горячей воды, гр24/ гр 4</t>
  </si>
  <si>
    <t>Расчет стоимости 1 м3 горячей воды( население)</t>
  </si>
  <si>
    <t>Расчет стоимости 1 м3 горячей воды( не жилые помещения)</t>
  </si>
  <si>
    <t>Сумма по  горячей воде, Гкал, руб. , гр26*гр20б</t>
  </si>
  <si>
    <t>Сумма подпиточной воды, руб., гр 5*гр19</t>
  </si>
  <si>
    <t>Всего сумма по горячей воде, Гкал+подпиток, руб., гр27+гр28</t>
  </si>
  <si>
    <t>Стоимость 1м3, горячей воды, гр29/ гр 5</t>
  </si>
  <si>
    <t>Нормотив на ОДН на ГВС, м3 /м2 /мес убор.площ</t>
  </si>
  <si>
    <t>Общая площадь мест убор. площ, м2</t>
  </si>
  <si>
    <t>Гкал по отоплению, по ОДПУ</t>
  </si>
  <si>
    <t>Тариф на Гкал для населения</t>
  </si>
  <si>
    <t>Гкал по горячей воде+ отопление (не жилые помещения)</t>
  </si>
  <si>
    <t>Гкал по горячей воде+ отопление (население), гр 20а+гр 32</t>
  </si>
  <si>
    <t>Всего Гкал по горячей воде+ отопление , гр 37+гр 38</t>
  </si>
  <si>
    <t>Сумма по  горячей воде, Гкал, руб. , гр22*гр20а</t>
  </si>
  <si>
    <t>9а</t>
  </si>
  <si>
    <t>Площадь жилая + лест.клетки, гр 3+гр9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</si>
  <si>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</si>
  <si>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</si>
  <si>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</si>
  <si>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</si>
  <si>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</si>
  <si>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</si>
  <si>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Гкал по отоплению на 1м2 жилые помещения, гр 37/гр3</t>
  </si>
  <si>
    <t>Гкал по отоплению на 1м2 ОДН, гр 38/гр 3</t>
  </si>
  <si>
    <t>Гкал по отоплению, по ОДПУ( не жилые помещения), гр (39+гр40)*2,2</t>
  </si>
  <si>
    <t>Гкал по отоплению, по ОДПУ, (население),гр (39+гр40)*2,1</t>
  </si>
  <si>
    <t>Сумма по отоплению для населения, руб. ,гр 32*гр41</t>
  </si>
  <si>
    <t>Стоимость 1 м2/ мес отопления (население), руб., гр 42/гр2,1</t>
  </si>
  <si>
    <t>Стоимость 1м3, горячей воды, (гр22*21+19*4)/4</t>
  </si>
  <si>
    <t>основные</t>
  </si>
  <si>
    <t>38а</t>
  </si>
  <si>
    <t>Гкал по отоплению на 1м2 жилые помещения, гр 31/гр3</t>
  </si>
  <si>
    <t>В том числе население (м3), гр 11*гр2,1+гр13гр+16</t>
  </si>
  <si>
    <t>В том числе нежилые помещения (м3), гр11*гр 2.2+гр15</t>
  </si>
  <si>
    <t xml:space="preserve"> кол-во Гкал по ОДПУ, горячей воды ( население), гр 21*гр6/гр4</t>
  </si>
  <si>
    <t xml:space="preserve"> кол-во Гкал по ОДПУ, горячей воды ( не жилые помещения), гр 21*гр5/гр4</t>
  </si>
  <si>
    <t>% лест. Клетки не жилое, гр 34-гр 35</t>
  </si>
  <si>
    <t>Гкал по отоплению НАСЕЛЕНИЕ</t>
  </si>
  <si>
    <t>( ПО ФАКТУ)</t>
  </si>
  <si>
    <t>Факт , т</t>
  </si>
  <si>
    <t>3а</t>
  </si>
  <si>
    <t>ВСЕГО количество горячей воды по ОДПУ , (м3), гр 3а*1,022</t>
  </si>
  <si>
    <t xml:space="preserve">РАСЧЕТ КОММУНАЛЬНЫХ УСЛУГ ПО ГВС за СЕНТЯБРЬ 2014 года </t>
  </si>
  <si>
    <t>м3</t>
  </si>
  <si>
    <t>гкал</t>
  </si>
  <si>
    <t>итого гкал</t>
  </si>
  <si>
    <t>ГВС</t>
  </si>
  <si>
    <t>ОТ</t>
  </si>
  <si>
    <t xml:space="preserve"> гкал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</si>
</sst>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_р_.;[Red]#,##0.0000_р_."/>
    <numFmt numFmtId="180" formatCode="0.000;[Red]0.000"/>
    <numFmt numFmtId="181" formatCode="0.0;[Red]0.0"/>
    <numFmt numFmtId="182" formatCode="0;[Red]0"/>
    <numFmt numFmtId="183" formatCode="#,##0.00;[Red]#,##0.00"/>
    <numFmt numFmtId="184" formatCode="#,##0.000;[Red]#,##0.000"/>
    <numFmt numFmtId="185" formatCode="#,##0.0;[Red]#,##0.0"/>
    <numFmt numFmtId="186" formatCode="#,##0.0000;[Red]#,##0.0000"/>
    <numFmt numFmtId="187" formatCode="0.00;[Red]0.00"/>
  </numFmts>
  <fonts count="5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0" fillId="39" borderId="10" xfId="0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2" fontId="0" fillId="39" borderId="13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2" fontId="0" fillId="39" borderId="10" xfId="0" applyNumberFormat="1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13" fillId="39" borderId="13" xfId="0" applyFont="1" applyFill="1" applyBorder="1" applyAlignment="1">
      <alignment wrapText="1"/>
    </xf>
    <xf numFmtId="0" fontId="4" fillId="39" borderId="33" xfId="0" applyFont="1" applyFill="1" applyBorder="1" applyAlignment="1">
      <alignment horizontal="center"/>
    </xf>
    <xf numFmtId="0" fontId="0" fillId="39" borderId="34" xfId="0" applyFill="1" applyBorder="1" applyAlignment="1">
      <alignment/>
    </xf>
    <xf numFmtId="0" fontId="0" fillId="39" borderId="35" xfId="0" applyFill="1" applyBorder="1" applyAlignment="1">
      <alignment/>
    </xf>
    <xf numFmtId="0" fontId="16" fillId="39" borderId="20" xfId="0" applyFont="1" applyFill="1" applyBorder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39" borderId="16" xfId="0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horizontal="center" wrapText="1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171" fontId="15" fillId="39" borderId="10" xfId="0" applyNumberFormat="1" applyFont="1" applyFill="1" applyBorder="1" applyAlignment="1">
      <alignment horizontal="center" wrapText="1"/>
    </xf>
    <xf numFmtId="172" fontId="15" fillId="39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164" fontId="13" fillId="39" borderId="19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 wrapText="1"/>
    </xf>
    <xf numFmtId="171" fontId="0" fillId="39" borderId="10" xfId="0" applyNumberFormat="1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1" fontId="0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3" fillId="39" borderId="35" xfId="0" applyFont="1" applyFill="1" applyBorder="1" applyAlignment="1">
      <alignment horizontal="center" wrapText="1"/>
    </xf>
    <xf numFmtId="0" fontId="14" fillId="39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2" fontId="13" fillId="39" borderId="34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0" fontId="13" fillId="39" borderId="13" xfId="0" applyFont="1" applyFill="1" applyBorder="1" applyAlignment="1">
      <alignment horizontal="left" vertical="center"/>
    </xf>
    <xf numFmtId="166" fontId="14" fillId="39" borderId="10" xfId="0" applyNumberFormat="1" applyFont="1" applyFill="1" applyBorder="1" applyAlignment="1">
      <alignment horizontal="center"/>
    </xf>
    <xf numFmtId="0" fontId="14" fillId="39" borderId="13" xfId="0" applyFont="1" applyFill="1" applyBorder="1" applyAlignment="1">
      <alignment horizontal="left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166" fontId="14" fillId="40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164" fontId="13" fillId="40" borderId="19" xfId="0" applyNumberFormat="1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171" fontId="19" fillId="39" borderId="10" xfId="0" applyNumberFormat="1" applyFont="1" applyFill="1" applyBorder="1" applyAlignment="1">
      <alignment horizontal="center" wrapText="1"/>
    </xf>
    <xf numFmtId="172" fontId="18" fillId="39" borderId="10" xfId="0" applyNumberFormat="1" applyFont="1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171" fontId="0" fillId="39" borderId="10" xfId="0" applyNumberFormat="1" applyFill="1" applyBorder="1" applyAlignment="1">
      <alignment horizontal="center" wrapText="1"/>
    </xf>
    <xf numFmtId="0" fontId="6" fillId="39" borderId="0" xfId="0" applyFont="1" applyFill="1" applyAlignment="1">
      <alignment horizontal="center"/>
    </xf>
    <xf numFmtId="0" fontId="0" fillId="39" borderId="36" xfId="52" applyNumberFormat="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4" fontId="1" fillId="41" borderId="14" xfId="0" applyNumberFormat="1" applyFont="1" applyFill="1" applyBorder="1" applyAlignment="1">
      <alignment horizontal="center"/>
    </xf>
    <xf numFmtId="4" fontId="13" fillId="41" borderId="10" xfId="0" applyNumberFormat="1" applyFont="1" applyFill="1" applyBorder="1" applyAlignment="1">
      <alignment horizontal="center"/>
    </xf>
    <xf numFmtId="166" fontId="14" fillId="41" borderId="10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0" borderId="0" xfId="0" applyAlignment="1">
      <alignment wrapText="1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16" fillId="39" borderId="13" xfId="0" applyFont="1" applyFill="1" applyBorder="1" applyAlignment="1">
      <alignment horizontal="center" wrapText="1"/>
    </xf>
    <xf numFmtId="0" fontId="16" fillId="39" borderId="16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14" fillId="41" borderId="10" xfId="0" applyNumberFormat="1" applyFont="1" applyFill="1" applyBorder="1" applyAlignment="1">
      <alignment horizontal="center"/>
    </xf>
    <xf numFmtId="185" fontId="14" fillId="40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187" fontId="0" fillId="40" borderId="0" xfId="0" applyNumberFormat="1" applyFill="1" applyAlignment="1">
      <alignment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left"/>
    </xf>
    <xf numFmtId="2" fontId="0" fillId="39" borderId="36" xfId="53" applyNumberFormat="1" applyFont="1" applyFill="1" applyBorder="1" applyAlignment="1">
      <alignment horizontal="center"/>
      <protection/>
    </xf>
    <xf numFmtId="4" fontId="1" fillId="39" borderId="14" xfId="0" applyNumberFormat="1" applyFont="1" applyFill="1" applyBorder="1" applyAlignment="1">
      <alignment horizontal="center"/>
    </xf>
    <xf numFmtId="4" fontId="0" fillId="39" borderId="36" xfId="53" applyNumberFormat="1" applyFont="1" applyFill="1" applyBorder="1" applyAlignment="1">
      <alignment horizontal="center"/>
      <protection/>
    </xf>
    <xf numFmtId="0" fontId="0" fillId="39" borderId="14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4" fontId="13" fillId="39" borderId="10" xfId="0" applyNumberFormat="1" applyFont="1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3" fontId="0" fillId="39" borderId="0" xfId="0" applyNumberFormat="1" applyFill="1" applyAlignment="1">
      <alignment/>
    </xf>
    <xf numFmtId="164" fontId="0" fillId="39" borderId="0" xfId="0" applyNumberFormat="1" applyFill="1" applyAlignment="1">
      <alignment/>
    </xf>
    <xf numFmtId="0" fontId="13" fillId="39" borderId="11" xfId="0" applyFont="1" applyFill="1" applyBorder="1" applyAlignment="1">
      <alignment horizontal="center" vertical="center" wrapText="1"/>
    </xf>
    <xf numFmtId="164" fontId="0" fillId="39" borderId="10" xfId="0" applyNumberFormat="1" applyFill="1" applyBorder="1" applyAlignment="1">
      <alignment wrapText="1"/>
    </xf>
    <xf numFmtId="182" fontId="4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6" fillId="39" borderId="41" xfId="0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3" fillId="39" borderId="1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6" fillId="39" borderId="44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6" fillId="39" borderId="0" xfId="0" applyFont="1" applyFill="1" applyAlignment="1">
      <alignment horizontal="left"/>
    </xf>
    <xf numFmtId="0" fontId="13" fillId="39" borderId="45" xfId="0" applyFont="1" applyFill="1" applyBorder="1" applyAlignment="1">
      <alignment horizontal="center"/>
    </xf>
    <xf numFmtId="0" fontId="13" fillId="39" borderId="46" xfId="0" applyFont="1" applyFill="1" applyBorder="1" applyAlignment="1">
      <alignment horizontal="center"/>
    </xf>
    <xf numFmtId="0" fontId="13" fillId="39" borderId="47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0" fontId="0" fillId="39" borderId="47" xfId="0" applyFill="1" applyBorder="1" applyAlignment="1">
      <alignment horizontal="center"/>
    </xf>
    <xf numFmtId="184" fontId="14" fillId="39" borderId="10" xfId="0" applyNumberFormat="1" applyFont="1" applyFill="1" applyBorder="1" applyAlignment="1">
      <alignment horizontal="center"/>
    </xf>
    <xf numFmtId="0" fontId="0" fillId="39" borderId="0" xfId="0" applyFill="1" applyAlignment="1">
      <alignment wrapText="1"/>
    </xf>
    <xf numFmtId="164" fontId="4" fillId="39" borderId="10" xfId="0" applyNumberFormat="1" applyFont="1" applyFill="1" applyBorder="1" applyAlignment="1">
      <alignment horizontal="center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317" t="s">
        <v>96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14:15" ht="12.75">
      <c r="N6">
        <v>24.91</v>
      </c>
      <c r="O6">
        <v>210.51</v>
      </c>
    </row>
    <row r="7" spans="1:48" ht="13.5" customHeight="1" thickBot="1">
      <c r="A7" s="309" t="s">
        <v>0</v>
      </c>
      <c r="B7" s="309" t="s">
        <v>1</v>
      </c>
      <c r="C7" s="309" t="s">
        <v>77</v>
      </c>
      <c r="D7" s="318" t="s">
        <v>6</v>
      </c>
      <c r="E7" s="319"/>
      <c r="F7" s="320"/>
      <c r="G7" s="309" t="s">
        <v>59</v>
      </c>
      <c r="H7" s="309" t="s">
        <v>90</v>
      </c>
      <c r="I7" s="12"/>
      <c r="J7" s="321"/>
      <c r="K7" s="321"/>
      <c r="L7" s="321"/>
      <c r="M7" s="311" t="s">
        <v>5</v>
      </c>
      <c r="N7" s="312"/>
      <c r="O7" s="312"/>
      <c r="P7" s="312"/>
      <c r="Q7" s="313"/>
      <c r="R7" s="313"/>
      <c r="S7" s="314"/>
      <c r="T7" s="307" t="s">
        <v>87</v>
      </c>
      <c r="U7" s="304" t="s">
        <v>7</v>
      </c>
      <c r="V7" s="305"/>
      <c r="W7" s="306"/>
      <c r="X7" s="295" t="s">
        <v>11</v>
      </c>
      <c r="Y7" s="296"/>
      <c r="Z7" s="296"/>
      <c r="AA7" s="297"/>
      <c r="AB7" s="297"/>
      <c r="AC7" s="297"/>
      <c r="AD7" s="297"/>
      <c r="AE7" s="298"/>
      <c r="AF7" s="71"/>
      <c r="AG7" s="58"/>
      <c r="AH7" s="58"/>
      <c r="AI7" s="58"/>
      <c r="AJ7" s="97"/>
      <c r="AK7" s="97"/>
      <c r="AL7" s="299" t="s">
        <v>63</v>
      </c>
      <c r="AM7" s="300"/>
      <c r="AN7" s="300"/>
      <c r="AO7" s="300"/>
      <c r="AP7" s="300"/>
      <c r="AQ7" s="301"/>
      <c r="AR7" s="95"/>
      <c r="AS7" s="134"/>
      <c r="AT7" s="315" t="s">
        <v>88</v>
      </c>
      <c r="AU7" s="309" t="s">
        <v>0</v>
      </c>
      <c r="AV7" s="309" t="s">
        <v>1</v>
      </c>
    </row>
    <row r="8" spans="1:48" ht="100.5" customHeight="1">
      <c r="A8" s="310"/>
      <c r="B8" s="310"/>
      <c r="C8" s="310"/>
      <c r="D8" s="12" t="s">
        <v>2</v>
      </c>
      <c r="E8" s="12" t="s">
        <v>3</v>
      </c>
      <c r="F8" s="10" t="s">
        <v>10</v>
      </c>
      <c r="G8" s="310"/>
      <c r="H8" s="310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308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316"/>
      <c r="AU8" s="310"/>
      <c r="AV8" s="310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302" t="s">
        <v>91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28"/>
  <sheetViews>
    <sheetView tabSelected="1" zoomScalePageLayoutView="0" workbookViewId="0" topLeftCell="AU22">
      <selection activeCell="H4" sqref="H4:J4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5" width="18.25390625" style="0" customWidth="1"/>
    <col min="6" max="6" width="14.375" style="0" customWidth="1"/>
    <col min="7" max="7" width="14.375" style="249" customWidth="1"/>
    <col min="8" max="8" width="12.125" style="230" customWidth="1"/>
    <col min="9" max="10" width="12.125" style="0" customWidth="1"/>
    <col min="11" max="16" width="11.625" style="0" customWidth="1"/>
    <col min="17" max="17" width="9.125" style="198" customWidth="1"/>
    <col min="18" max="18" width="11.75390625" style="0" customWidth="1"/>
    <col min="19" max="19" width="15.75390625" style="0" customWidth="1"/>
    <col min="20" max="20" width="14.25390625" style="0" customWidth="1"/>
    <col min="21" max="21" width="14.75390625" style="0" customWidth="1"/>
    <col min="22" max="23" width="19.625" style="0" customWidth="1"/>
    <col min="24" max="24" width="24.00390625" style="0" customWidth="1"/>
    <col min="25" max="26" width="12.25390625" style="0" customWidth="1"/>
    <col min="27" max="27" width="16.25390625" style="0" customWidth="1"/>
    <col min="28" max="28" width="14.625" style="0" customWidth="1"/>
    <col min="29" max="29" width="16.75390625" style="198" customWidth="1"/>
    <col min="30" max="32" width="12.25390625" style="0" customWidth="1"/>
    <col min="33" max="33" width="11.75390625" style="0" customWidth="1"/>
    <col min="34" max="34" width="12.00390625" style="0" hidden="1" customWidth="1"/>
    <col min="35" max="35" width="20.875" style="0" customWidth="1"/>
    <col min="36" max="39" width="11.25390625" style="0" customWidth="1"/>
    <col min="40" max="40" width="11.375" style="0" customWidth="1"/>
    <col min="41" max="41" width="11.375" style="198" customWidth="1"/>
    <col min="42" max="42" width="11.375" style="0" customWidth="1"/>
    <col min="43" max="47" width="11.25390625" style="0" customWidth="1"/>
    <col min="48" max="50" width="13.625" style="0" customWidth="1"/>
    <col min="51" max="51" width="11.25390625" style="0" customWidth="1"/>
    <col min="52" max="52" width="22.125" style="0" customWidth="1"/>
    <col min="53" max="53" width="11.25390625" style="0" hidden="1" customWidth="1"/>
    <col min="54" max="54" width="11.25390625" style="0" customWidth="1"/>
    <col min="55" max="56" width="12.125" style="0" customWidth="1"/>
    <col min="57" max="59" width="12.125" style="251" customWidth="1"/>
    <col min="60" max="63" width="12.125" style="0" customWidth="1"/>
    <col min="66" max="68" width="11.75390625" style="0" customWidth="1"/>
    <col min="69" max="69" width="10.875" style="0" customWidth="1"/>
    <col min="70" max="70" width="11.375" style="0" customWidth="1"/>
    <col min="71" max="71" width="12.75390625" style="0" customWidth="1"/>
    <col min="72" max="72" width="11.375" style="0" customWidth="1"/>
    <col min="75" max="75" width="10.625" style="0" customWidth="1"/>
    <col min="76" max="76" width="10.00390625" style="0" customWidth="1"/>
    <col min="77" max="77" width="10.75390625" style="0" customWidth="1"/>
    <col min="78" max="78" width="11.625" style="0" customWidth="1"/>
    <col min="80" max="80" width="10.375" style="0" customWidth="1"/>
    <col min="88" max="88" width="10.125" style="0" customWidth="1"/>
    <col min="93" max="93" width="11.875" style="0" customWidth="1"/>
    <col min="94" max="94" width="12.25390625" style="0" customWidth="1"/>
    <col min="98" max="98" width="11.375" style="0" bestFit="1" customWidth="1"/>
    <col min="99" max="99" width="9.375" style="0" bestFit="1" customWidth="1"/>
    <col min="100" max="100" width="11.375" style="0" bestFit="1" customWidth="1"/>
  </cols>
  <sheetData>
    <row r="1" spans="2:59" ht="12.75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Z1" s="198"/>
      <c r="BA1" s="198"/>
      <c r="BB1" s="198"/>
      <c r="BC1" s="198"/>
      <c r="BD1" s="198"/>
      <c r="BE1" s="198"/>
      <c r="BF1" s="198"/>
      <c r="BG1" s="198"/>
    </row>
    <row r="2" spans="2:59" ht="18">
      <c r="B2" s="348" t="s">
        <v>162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198"/>
      <c r="AZ2" s="198"/>
      <c r="BA2" s="198"/>
      <c r="BB2" s="198"/>
      <c r="BC2" s="198"/>
      <c r="BD2" s="198"/>
      <c r="BE2" s="198"/>
      <c r="BF2" s="198"/>
      <c r="BG2" s="198"/>
    </row>
    <row r="3" spans="2:59" ht="18">
      <c r="B3" s="348" t="s">
        <v>111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275"/>
      <c r="AJ3" s="241"/>
      <c r="AK3" s="241"/>
      <c r="AL3" s="241"/>
      <c r="AM3" s="241"/>
      <c r="AN3" s="198"/>
      <c r="AZ3" s="198"/>
      <c r="BA3" s="198"/>
      <c r="BB3" s="198"/>
      <c r="BC3" s="198"/>
      <c r="BD3" s="198"/>
      <c r="BE3" s="198"/>
      <c r="BF3" s="198"/>
      <c r="BG3" s="198"/>
    </row>
    <row r="4" spans="2:59" ht="18.75" thickBot="1">
      <c r="B4" s="241" t="s">
        <v>149</v>
      </c>
      <c r="C4" s="345" t="s">
        <v>158</v>
      </c>
      <c r="D4" s="345"/>
      <c r="E4" s="345"/>
      <c r="F4" s="345"/>
      <c r="G4" s="276"/>
      <c r="H4" s="323"/>
      <c r="I4" s="323"/>
      <c r="J4" s="323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241"/>
      <c r="AK4" s="241"/>
      <c r="AL4" s="241"/>
      <c r="AM4" s="241"/>
      <c r="AN4" s="198"/>
      <c r="AZ4" s="198"/>
      <c r="BA4" s="198"/>
      <c r="BB4" s="198"/>
      <c r="BC4" s="198"/>
      <c r="BD4" s="198"/>
      <c r="BE4" s="322"/>
      <c r="BF4" s="322"/>
      <c r="BG4" s="322"/>
    </row>
    <row r="5" spans="1:105" ht="13.5" customHeight="1" thickBot="1">
      <c r="A5" s="337" t="s">
        <v>0</v>
      </c>
      <c r="B5" s="340" t="s">
        <v>1</v>
      </c>
      <c r="C5" s="340" t="s">
        <v>98</v>
      </c>
      <c r="D5" s="340" t="s">
        <v>99</v>
      </c>
      <c r="E5" s="271"/>
      <c r="F5" s="340" t="s">
        <v>102</v>
      </c>
      <c r="G5" s="290"/>
      <c r="H5" s="327" t="s">
        <v>5</v>
      </c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9"/>
      <c r="AO5" s="324" t="s">
        <v>7</v>
      </c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34" t="s">
        <v>7</v>
      </c>
      <c r="BA5" s="334"/>
      <c r="BB5" s="334"/>
      <c r="BC5" s="334"/>
      <c r="BD5" s="334"/>
      <c r="BE5" s="334"/>
      <c r="BF5" s="334"/>
      <c r="BG5" s="334"/>
      <c r="BH5" s="239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</row>
    <row r="6" spans="1:105" ht="12.75" customHeight="1">
      <c r="A6" s="338"/>
      <c r="B6" s="341"/>
      <c r="C6" s="341"/>
      <c r="D6" s="341"/>
      <c r="E6" s="272"/>
      <c r="F6" s="341"/>
      <c r="G6" s="272"/>
      <c r="H6" s="346" t="s">
        <v>103</v>
      </c>
      <c r="I6" s="346"/>
      <c r="J6" s="346"/>
      <c r="K6" s="336" t="s">
        <v>104</v>
      </c>
      <c r="L6" s="333" t="s">
        <v>126</v>
      </c>
      <c r="M6" s="333" t="s">
        <v>127</v>
      </c>
      <c r="N6" s="330" t="s">
        <v>135</v>
      </c>
      <c r="O6" s="336" t="s">
        <v>112</v>
      </c>
      <c r="P6" s="343" t="s">
        <v>113</v>
      </c>
      <c r="Q6" s="336" t="s">
        <v>105</v>
      </c>
      <c r="R6" s="336" t="s">
        <v>106</v>
      </c>
      <c r="S6" s="209"/>
      <c r="T6" s="336" t="s">
        <v>107</v>
      </c>
      <c r="U6" s="336" t="s">
        <v>115</v>
      </c>
      <c r="V6" s="343" t="s">
        <v>116</v>
      </c>
      <c r="W6" s="253"/>
      <c r="X6" s="332" t="s">
        <v>1</v>
      </c>
      <c r="Y6" s="349" t="s">
        <v>120</v>
      </c>
      <c r="Z6" s="350"/>
      <c r="AA6" s="350"/>
      <c r="AB6" s="350"/>
      <c r="AC6" s="350"/>
      <c r="AD6" s="350"/>
      <c r="AE6" s="350"/>
      <c r="AF6" s="350"/>
      <c r="AG6" s="351"/>
      <c r="AH6" s="352"/>
      <c r="AI6" s="332" t="s">
        <v>1</v>
      </c>
      <c r="AJ6" s="353" t="s">
        <v>121</v>
      </c>
      <c r="AK6" s="354"/>
      <c r="AL6" s="354"/>
      <c r="AM6" s="354"/>
      <c r="AN6" s="355"/>
      <c r="AO6" s="334" t="s">
        <v>139</v>
      </c>
      <c r="AP6" s="334"/>
      <c r="AQ6" s="334"/>
      <c r="AR6" s="324" t="s">
        <v>138</v>
      </c>
      <c r="AS6" s="325"/>
      <c r="AT6" s="344"/>
      <c r="AU6" s="167"/>
      <c r="AV6" s="167"/>
      <c r="AW6" s="228"/>
      <c r="AX6" s="200"/>
      <c r="AY6" s="167"/>
      <c r="AZ6" s="274"/>
      <c r="BA6" s="274"/>
      <c r="BB6" s="270"/>
      <c r="BC6" s="270"/>
      <c r="BD6" s="270"/>
      <c r="BE6" s="270"/>
      <c r="BF6" s="270"/>
      <c r="BG6" s="270"/>
      <c r="BH6" s="239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</row>
    <row r="7" spans="1:105" ht="108" customHeight="1">
      <c r="A7" s="339"/>
      <c r="B7" s="342"/>
      <c r="C7" s="342"/>
      <c r="D7" s="342"/>
      <c r="E7" s="273"/>
      <c r="F7" s="342"/>
      <c r="G7" s="273" t="s">
        <v>159</v>
      </c>
      <c r="H7" s="269" t="s">
        <v>161</v>
      </c>
      <c r="I7" s="269" t="s">
        <v>153</v>
      </c>
      <c r="J7" s="269" t="s">
        <v>152</v>
      </c>
      <c r="K7" s="336"/>
      <c r="L7" s="333"/>
      <c r="M7" s="347"/>
      <c r="N7" s="331"/>
      <c r="O7" s="336"/>
      <c r="P7" s="343"/>
      <c r="Q7" s="336"/>
      <c r="R7" s="336"/>
      <c r="S7" s="268" t="s">
        <v>114</v>
      </c>
      <c r="T7" s="336"/>
      <c r="U7" s="336"/>
      <c r="V7" s="343"/>
      <c r="W7" s="253"/>
      <c r="X7" s="332"/>
      <c r="Y7" s="210" t="s">
        <v>108</v>
      </c>
      <c r="Z7" s="268" t="s">
        <v>117</v>
      </c>
      <c r="AA7" s="268" t="s">
        <v>154</v>
      </c>
      <c r="AB7" s="268" t="s">
        <v>155</v>
      </c>
      <c r="AC7" s="293" t="s">
        <v>109</v>
      </c>
      <c r="AD7" s="268" t="s">
        <v>110</v>
      </c>
      <c r="AE7" s="268" t="s">
        <v>133</v>
      </c>
      <c r="AF7" s="268" t="s">
        <v>118</v>
      </c>
      <c r="AG7" s="182" t="s">
        <v>148</v>
      </c>
      <c r="AH7" s="182" t="s">
        <v>119</v>
      </c>
      <c r="AI7" s="332"/>
      <c r="AJ7" s="210" t="s">
        <v>110</v>
      </c>
      <c r="AK7" s="268" t="s">
        <v>122</v>
      </c>
      <c r="AL7" s="268" t="s">
        <v>123</v>
      </c>
      <c r="AM7" s="268" t="s">
        <v>124</v>
      </c>
      <c r="AN7" s="178" t="s">
        <v>125</v>
      </c>
      <c r="AO7" s="188" t="s">
        <v>128</v>
      </c>
      <c r="AP7" s="188" t="s">
        <v>145</v>
      </c>
      <c r="AQ7" s="188" t="s">
        <v>144</v>
      </c>
      <c r="AR7" s="201" t="s">
        <v>137</v>
      </c>
      <c r="AS7" s="201" t="s">
        <v>136</v>
      </c>
      <c r="AT7" s="188" t="s">
        <v>156</v>
      </c>
      <c r="AU7" s="202" t="s">
        <v>140</v>
      </c>
      <c r="AV7" s="202" t="s">
        <v>141</v>
      </c>
      <c r="AW7" s="233" t="s">
        <v>151</v>
      </c>
      <c r="AX7" s="193" t="s">
        <v>142</v>
      </c>
      <c r="AY7" s="193" t="s">
        <v>143</v>
      </c>
      <c r="AZ7" s="190"/>
      <c r="BA7" s="190"/>
      <c r="BB7" s="187" t="s">
        <v>129</v>
      </c>
      <c r="BC7" s="188" t="s">
        <v>146</v>
      </c>
      <c r="BD7" s="187" t="s">
        <v>147</v>
      </c>
      <c r="BE7" s="291" t="s">
        <v>131</v>
      </c>
      <c r="BF7" s="291" t="s">
        <v>130</v>
      </c>
      <c r="BG7" s="291" t="s">
        <v>132</v>
      </c>
      <c r="BH7" s="240" t="s">
        <v>157</v>
      </c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</row>
    <row r="8" spans="1:105" ht="15.75" thickBot="1">
      <c r="A8" s="161">
        <v>1</v>
      </c>
      <c r="B8" s="211">
        <v>2</v>
      </c>
      <c r="C8" s="211" t="s">
        <v>100</v>
      </c>
      <c r="D8" s="211" t="s">
        <v>101</v>
      </c>
      <c r="E8" s="211"/>
      <c r="F8" s="211">
        <v>3</v>
      </c>
      <c r="G8" s="211" t="s">
        <v>160</v>
      </c>
      <c r="H8" s="211">
        <v>4</v>
      </c>
      <c r="I8" s="211">
        <v>5</v>
      </c>
      <c r="J8" s="211">
        <v>6</v>
      </c>
      <c r="K8" s="196">
        <v>7</v>
      </c>
      <c r="L8" s="196">
        <v>8</v>
      </c>
      <c r="M8" s="196">
        <v>9</v>
      </c>
      <c r="N8" s="196" t="s">
        <v>134</v>
      </c>
      <c r="O8" s="196">
        <v>10</v>
      </c>
      <c r="P8" s="196">
        <v>11</v>
      </c>
      <c r="Q8" s="196">
        <v>12</v>
      </c>
      <c r="R8" s="196">
        <v>13</v>
      </c>
      <c r="S8" s="196">
        <v>14</v>
      </c>
      <c r="T8" s="196">
        <v>15</v>
      </c>
      <c r="U8" s="196">
        <v>16</v>
      </c>
      <c r="V8" s="212">
        <v>17</v>
      </c>
      <c r="W8" s="254"/>
      <c r="X8" s="213">
        <v>18</v>
      </c>
      <c r="Y8" s="214">
        <v>19</v>
      </c>
      <c r="Z8" s="196">
        <v>20</v>
      </c>
      <c r="AA8" s="196" t="s">
        <v>78</v>
      </c>
      <c r="AB8" s="196" t="s">
        <v>79</v>
      </c>
      <c r="AC8" s="196">
        <v>21</v>
      </c>
      <c r="AD8" s="196">
        <v>22</v>
      </c>
      <c r="AE8" s="196">
        <v>23</v>
      </c>
      <c r="AF8" s="196">
        <v>24</v>
      </c>
      <c r="AG8" s="213">
        <v>25</v>
      </c>
      <c r="AH8" s="215">
        <v>25</v>
      </c>
      <c r="AI8" s="213">
        <v>18</v>
      </c>
      <c r="AJ8" s="179">
        <v>26</v>
      </c>
      <c r="AK8" s="177">
        <v>27</v>
      </c>
      <c r="AL8" s="177">
        <v>28</v>
      </c>
      <c r="AM8" s="177">
        <v>29</v>
      </c>
      <c r="AN8" s="185">
        <v>30</v>
      </c>
      <c r="AO8" s="294">
        <v>31</v>
      </c>
      <c r="AP8" s="200">
        <v>32</v>
      </c>
      <c r="AQ8" s="200">
        <v>33</v>
      </c>
      <c r="AR8" s="203">
        <v>34</v>
      </c>
      <c r="AS8" s="203">
        <v>35</v>
      </c>
      <c r="AT8" s="203">
        <v>36</v>
      </c>
      <c r="AU8" s="204">
        <v>37</v>
      </c>
      <c r="AV8" s="203">
        <v>38</v>
      </c>
      <c r="AW8" s="228" t="s">
        <v>150</v>
      </c>
      <c r="AX8" s="191">
        <v>39</v>
      </c>
      <c r="AY8" s="191">
        <v>40</v>
      </c>
      <c r="AZ8" s="191"/>
      <c r="BA8" s="191"/>
      <c r="BB8" s="195">
        <v>41</v>
      </c>
      <c r="BC8" s="195">
        <v>42</v>
      </c>
      <c r="BD8" s="195">
        <v>36</v>
      </c>
      <c r="BE8" s="292">
        <v>37</v>
      </c>
      <c r="BF8" s="292">
        <v>38</v>
      </c>
      <c r="BG8" s="292">
        <v>39</v>
      </c>
      <c r="BH8" s="238">
        <v>40</v>
      </c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</row>
    <row r="9" spans="1:105" ht="15.75">
      <c r="A9" s="162">
        <v>1</v>
      </c>
      <c r="B9" s="277" t="s">
        <v>12</v>
      </c>
      <c r="C9" s="278">
        <v>3179.6</v>
      </c>
      <c r="D9" s="236">
        <v>404.4</v>
      </c>
      <c r="E9" s="236">
        <v>3584</v>
      </c>
      <c r="F9" s="236">
        <v>3584</v>
      </c>
      <c r="G9" s="279">
        <v>316.68</v>
      </c>
      <c r="H9" s="171">
        <f>G9*1.022</f>
        <v>323.65</v>
      </c>
      <c r="I9" s="164">
        <f>P9*D9+T9</f>
        <v>6.19</v>
      </c>
      <c r="J9" s="164">
        <v>317.46</v>
      </c>
      <c r="K9" s="280">
        <v>130</v>
      </c>
      <c r="L9" s="186">
        <v>0.03</v>
      </c>
      <c r="M9" s="186">
        <v>302.8</v>
      </c>
      <c r="N9" s="186">
        <v>3885.9</v>
      </c>
      <c r="O9" s="186">
        <f>L9*M9</f>
        <v>9.08</v>
      </c>
      <c r="P9" s="216">
        <v>0.002534</v>
      </c>
      <c r="Q9" s="280">
        <v>63</v>
      </c>
      <c r="R9" s="280">
        <v>59.17</v>
      </c>
      <c r="S9" s="217">
        <f>K9-Q9</f>
        <v>67</v>
      </c>
      <c r="T9" s="281">
        <v>5.168</v>
      </c>
      <c r="U9" s="171">
        <f>H9-R9-T9-O9</f>
        <v>250.23</v>
      </c>
      <c r="V9" s="172">
        <f>U9/S9</f>
        <v>3.73</v>
      </c>
      <c r="W9" s="255"/>
      <c r="X9" s="218" t="s">
        <v>12</v>
      </c>
      <c r="Y9" s="219">
        <v>14.49</v>
      </c>
      <c r="Z9" s="220">
        <f>Y9*J9</f>
        <v>4600</v>
      </c>
      <c r="AA9" s="197">
        <f>AC9*J9/H9</f>
        <v>18.078</v>
      </c>
      <c r="AB9" s="197">
        <f>AC9*I9/H9</f>
        <v>0.352</v>
      </c>
      <c r="AC9" s="197">
        <v>18.43</v>
      </c>
      <c r="AD9" s="220">
        <v>1050.67</v>
      </c>
      <c r="AE9" s="164">
        <f>AD9*AA9</f>
        <v>18994.01</v>
      </c>
      <c r="AF9" s="220">
        <f>Z9+AE9</f>
        <v>23594.01</v>
      </c>
      <c r="AG9" s="235">
        <f>(AC9*AD9+H9*Y9)/H9</f>
        <v>74.32</v>
      </c>
      <c r="AH9" s="221">
        <f>AF9/J9</f>
        <v>74.32</v>
      </c>
      <c r="AI9" s="218" t="s">
        <v>12</v>
      </c>
      <c r="AJ9" s="180">
        <v>1590.78</v>
      </c>
      <c r="AK9" s="171">
        <f>AJ9*AB9</f>
        <v>559.95</v>
      </c>
      <c r="AL9" s="171">
        <f>Y9*I9</f>
        <v>89.69</v>
      </c>
      <c r="AM9" s="176">
        <f>AL9+AK9</f>
        <v>649.64</v>
      </c>
      <c r="AN9" s="186">
        <f>AM9/I9</f>
        <v>104.95</v>
      </c>
      <c r="AO9" s="168">
        <v>0</v>
      </c>
      <c r="AP9" s="168">
        <v>0</v>
      </c>
      <c r="AQ9" s="168">
        <v>0</v>
      </c>
      <c r="AR9" s="205">
        <v>100</v>
      </c>
      <c r="AS9" s="205">
        <v>92.20773</v>
      </c>
      <c r="AT9" s="206">
        <f>AR9-AS9</f>
        <v>7.79227</v>
      </c>
      <c r="AU9" s="207">
        <f>AO9*AS9/100</f>
        <v>0</v>
      </c>
      <c r="AV9" s="207">
        <f>AO9*AT9/100</f>
        <v>0</v>
      </c>
      <c r="AW9" s="234">
        <v>0</v>
      </c>
      <c r="AX9" s="194">
        <f>AU9/F9</f>
        <v>0</v>
      </c>
      <c r="AY9" s="194">
        <f>AV9/F9</f>
        <v>0</v>
      </c>
      <c r="AZ9" s="218" t="s">
        <v>12</v>
      </c>
      <c r="BA9" s="192"/>
      <c r="BB9" s="175">
        <v>1050.67</v>
      </c>
      <c r="BC9" s="175">
        <v>0</v>
      </c>
      <c r="BD9" s="175">
        <f>BC9/C9</f>
        <v>0</v>
      </c>
      <c r="BE9" s="168">
        <f>AP9+AA9</f>
        <v>18.078</v>
      </c>
      <c r="BF9" s="168">
        <f>AQ9+AB9</f>
        <v>0.352</v>
      </c>
      <c r="BG9" s="168">
        <f>BE9+BF9</f>
        <v>18.43</v>
      </c>
      <c r="BH9" s="175">
        <v>0</v>
      </c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</row>
    <row r="10" spans="1:105" ht="15.75">
      <c r="A10" s="163">
        <v>2</v>
      </c>
      <c r="B10" s="244" t="s">
        <v>13</v>
      </c>
      <c r="C10" s="278">
        <v>3172.7</v>
      </c>
      <c r="D10" s="236">
        <v>372.6</v>
      </c>
      <c r="E10" s="236">
        <v>3545.3</v>
      </c>
      <c r="F10" s="236">
        <v>3545.3</v>
      </c>
      <c r="G10" s="279">
        <v>318.75</v>
      </c>
      <c r="H10" s="171">
        <f aca="true" t="shared" si="0" ref="H10:H58">G10*1.022</f>
        <v>325.76</v>
      </c>
      <c r="I10" s="164">
        <f aca="true" t="shared" si="1" ref="I10:I58">P10*D10+T10</f>
        <v>9.46</v>
      </c>
      <c r="J10" s="164">
        <v>316.31</v>
      </c>
      <c r="K10" s="280">
        <v>134</v>
      </c>
      <c r="L10" s="186">
        <v>0.03</v>
      </c>
      <c r="M10" s="170">
        <v>319.6</v>
      </c>
      <c r="N10" s="186">
        <v>3863.7</v>
      </c>
      <c r="O10" s="186">
        <f aca="true" t="shared" si="2" ref="O10:O58">L10*M10</f>
        <v>9.59</v>
      </c>
      <c r="P10" s="216">
        <v>0.002706</v>
      </c>
      <c r="Q10" s="280">
        <v>71</v>
      </c>
      <c r="R10" s="280">
        <v>112.45</v>
      </c>
      <c r="S10" s="217">
        <f aca="true" t="shared" si="3" ref="S10:S58">K10-Q10</f>
        <v>63</v>
      </c>
      <c r="T10" s="282">
        <v>8.454</v>
      </c>
      <c r="U10" s="171">
        <f aca="true" t="shared" si="4" ref="U10:U53">H10-R10-T10-O10</f>
        <v>195.27</v>
      </c>
      <c r="V10" s="172">
        <f aca="true" t="shared" si="5" ref="V10:V58">U10/S10</f>
        <v>3.1</v>
      </c>
      <c r="W10" s="255"/>
      <c r="X10" s="222" t="s">
        <v>13</v>
      </c>
      <c r="Y10" s="219">
        <v>14.49</v>
      </c>
      <c r="Z10" s="220">
        <f aca="true" t="shared" si="6" ref="Z10:Z53">Y10*J10</f>
        <v>4583.33</v>
      </c>
      <c r="AA10" s="197">
        <f aca="true" t="shared" si="7" ref="AA10:AA58">AC10*J10/H10</f>
        <v>17.981</v>
      </c>
      <c r="AB10" s="197">
        <f aca="true" t="shared" si="8" ref="AB10:AB58">AC10*I10/H10</f>
        <v>0.538</v>
      </c>
      <c r="AC10" s="197">
        <v>18.518</v>
      </c>
      <c r="AD10" s="220">
        <v>1050.67</v>
      </c>
      <c r="AE10" s="164">
        <f aca="true" t="shared" si="9" ref="AE10:AE53">AD10*AA10</f>
        <v>18892.1</v>
      </c>
      <c r="AF10" s="164">
        <f aca="true" t="shared" si="10" ref="AF10:AF58">Z10+AE10</f>
        <v>23475.43</v>
      </c>
      <c r="AG10" s="235">
        <f aca="true" t="shared" si="11" ref="AG10:AG58">(AC10*AD10+H10*Y10)/H10</f>
        <v>74.22</v>
      </c>
      <c r="AH10" s="221">
        <f aca="true" t="shared" si="12" ref="AH10:AH58">AF10/J10</f>
        <v>74.22</v>
      </c>
      <c r="AI10" s="222" t="s">
        <v>13</v>
      </c>
      <c r="AJ10" s="181">
        <v>1590.78</v>
      </c>
      <c r="AK10" s="175">
        <f aca="true" t="shared" si="13" ref="AK10:AK58">AJ10*AB10</f>
        <v>855.84</v>
      </c>
      <c r="AL10" s="175">
        <f aca="true" t="shared" si="14" ref="AL10:AL58">Y10*I10</f>
        <v>137.08</v>
      </c>
      <c r="AM10" s="174">
        <f aca="true" t="shared" si="15" ref="AM10:AM58">AL10+AK10</f>
        <v>992.92</v>
      </c>
      <c r="AN10" s="170">
        <f aca="true" t="shared" si="16" ref="AN10:AN58">AM10/I10</f>
        <v>104.96</v>
      </c>
      <c r="AO10" s="168">
        <v>0</v>
      </c>
      <c r="AP10" s="168">
        <v>0</v>
      </c>
      <c r="AQ10" s="168">
        <v>0</v>
      </c>
      <c r="AR10" s="205">
        <v>100</v>
      </c>
      <c r="AS10" s="205">
        <v>91.72814</v>
      </c>
      <c r="AT10" s="206">
        <f aca="true" t="shared" si="17" ref="AT10:AT58">AR10-AS10</f>
        <v>8.27186</v>
      </c>
      <c r="AU10" s="207">
        <f aca="true" t="shared" si="18" ref="AU10:AU58">AO10*AS10/100</f>
        <v>0</v>
      </c>
      <c r="AV10" s="207">
        <f aca="true" t="shared" si="19" ref="AV10:AV58">AO10*AT10/100</f>
        <v>0</v>
      </c>
      <c r="AW10" s="234">
        <f aca="true" t="shared" si="20" ref="AW10:AW53">AO10/F10</f>
        <v>0</v>
      </c>
      <c r="AX10" s="194">
        <f aca="true" t="shared" si="21" ref="AX10:AX58">AU10/F10</f>
        <v>0</v>
      </c>
      <c r="AY10" s="194">
        <f aca="true" t="shared" si="22" ref="AY10:AY58">AV10/F10</f>
        <v>0</v>
      </c>
      <c r="AZ10" s="222" t="s">
        <v>13</v>
      </c>
      <c r="BA10" s="192"/>
      <c r="BB10" s="175">
        <v>1050.67</v>
      </c>
      <c r="BC10" s="175">
        <f>BB10*AP10</f>
        <v>0</v>
      </c>
      <c r="BD10" s="175">
        <f>BC10/C10</f>
        <v>0</v>
      </c>
      <c r="BE10" s="168">
        <f aca="true" t="shared" si="23" ref="BE10:BE58">AP10+AA10</f>
        <v>17.981</v>
      </c>
      <c r="BF10" s="168">
        <f aca="true" t="shared" si="24" ref="BF10:BF58">AQ10+AB10</f>
        <v>0.538</v>
      </c>
      <c r="BG10" s="168">
        <f aca="true" t="shared" si="25" ref="BG10:BG60">BE10+BF10</f>
        <v>18.519</v>
      </c>
      <c r="BH10" s="175">
        <f aca="true" t="shared" si="26" ref="BH10:BH53">AW10*C10</f>
        <v>0</v>
      </c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</row>
    <row r="11" spans="1:105" s="263" customFormat="1" ht="15.75">
      <c r="A11" s="163">
        <v>3</v>
      </c>
      <c r="B11" s="244" t="s">
        <v>14</v>
      </c>
      <c r="C11" s="278">
        <v>3843.8</v>
      </c>
      <c r="D11" s="236"/>
      <c r="E11" s="236">
        <v>3843.8</v>
      </c>
      <c r="F11" s="236">
        <v>3843.8</v>
      </c>
      <c r="G11" s="279">
        <v>285.17</v>
      </c>
      <c r="H11" s="171">
        <f t="shared" si="0"/>
        <v>291.44</v>
      </c>
      <c r="I11" s="164">
        <f t="shared" si="1"/>
        <v>0</v>
      </c>
      <c r="J11" s="164">
        <f aca="true" t="shared" si="27" ref="J11:J58">P11*C11+U11+R11</f>
        <v>291.44</v>
      </c>
      <c r="K11" s="280">
        <v>159</v>
      </c>
      <c r="L11" s="186">
        <v>0.03</v>
      </c>
      <c r="M11" s="170">
        <v>449</v>
      </c>
      <c r="N11" s="186">
        <f>F11+M11</f>
        <v>4292.8</v>
      </c>
      <c r="O11" s="186">
        <f t="shared" si="2"/>
        <v>13.47</v>
      </c>
      <c r="P11" s="216">
        <f>O11/F11</f>
        <v>0.003504</v>
      </c>
      <c r="Q11" s="280">
        <v>59</v>
      </c>
      <c r="R11" s="280">
        <v>66.76</v>
      </c>
      <c r="S11" s="217">
        <f t="shared" si="3"/>
        <v>100</v>
      </c>
      <c r="T11" s="282"/>
      <c r="U11" s="171">
        <f t="shared" si="4"/>
        <v>211.21</v>
      </c>
      <c r="V11" s="172">
        <f t="shared" si="5"/>
        <v>2.11</v>
      </c>
      <c r="W11" s="255"/>
      <c r="X11" s="222" t="s">
        <v>14</v>
      </c>
      <c r="Y11" s="219">
        <v>14.49</v>
      </c>
      <c r="Z11" s="220">
        <f t="shared" si="6"/>
        <v>4222.97</v>
      </c>
      <c r="AA11" s="197">
        <f>AC11*J11/H11</f>
        <v>16.785</v>
      </c>
      <c r="AB11" s="197">
        <f t="shared" si="8"/>
        <v>0</v>
      </c>
      <c r="AC11" s="197">
        <v>16.785</v>
      </c>
      <c r="AD11" s="220">
        <v>1050.67</v>
      </c>
      <c r="AE11" s="164">
        <f t="shared" si="9"/>
        <v>17635.5</v>
      </c>
      <c r="AF11" s="164">
        <f t="shared" si="10"/>
        <v>21858.47</v>
      </c>
      <c r="AG11" s="235">
        <f t="shared" si="11"/>
        <v>75</v>
      </c>
      <c r="AH11" s="221">
        <f t="shared" si="12"/>
        <v>75</v>
      </c>
      <c r="AI11" s="222" t="s">
        <v>14</v>
      </c>
      <c r="AJ11" s="181">
        <v>1590.78</v>
      </c>
      <c r="AK11" s="175">
        <f t="shared" si="13"/>
        <v>0</v>
      </c>
      <c r="AL11" s="175">
        <f t="shared" si="14"/>
        <v>0</v>
      </c>
      <c r="AM11" s="174">
        <f t="shared" si="15"/>
        <v>0</v>
      </c>
      <c r="AN11" s="170" t="e">
        <f t="shared" si="16"/>
        <v>#DIV/0!</v>
      </c>
      <c r="AO11" s="168">
        <v>0</v>
      </c>
      <c r="AP11" s="256">
        <f aca="true" t="shared" si="28" ref="AP11:AP53">AO11-AQ11</f>
        <v>0</v>
      </c>
      <c r="AQ11" s="256">
        <f aca="true" t="shared" si="29" ref="AQ11:AQ58">(AX11+AY11)*D11</f>
        <v>0</v>
      </c>
      <c r="AR11" s="257">
        <v>100</v>
      </c>
      <c r="AS11" s="257">
        <f aca="true" t="shared" si="30" ref="AS11:AS58">F11/N11*100</f>
        <v>89.54063</v>
      </c>
      <c r="AT11" s="258">
        <f t="shared" si="17"/>
        <v>10.45937</v>
      </c>
      <c r="AU11" s="259">
        <f t="shared" si="18"/>
        <v>0</v>
      </c>
      <c r="AV11" s="259">
        <f t="shared" si="19"/>
        <v>0</v>
      </c>
      <c r="AW11" s="260">
        <f t="shared" si="20"/>
        <v>0</v>
      </c>
      <c r="AX11" s="261">
        <f t="shared" si="21"/>
        <v>0</v>
      </c>
      <c r="AY11" s="261">
        <f t="shared" si="22"/>
        <v>0</v>
      </c>
      <c r="AZ11" s="222" t="s">
        <v>14</v>
      </c>
      <c r="BA11" s="192"/>
      <c r="BB11" s="175">
        <v>1050.67</v>
      </c>
      <c r="BC11" s="175">
        <f>BB11*AP11</f>
        <v>0</v>
      </c>
      <c r="BD11" s="175">
        <f aca="true" t="shared" si="31" ref="BD11:BD53">BC11/C11</f>
        <v>0</v>
      </c>
      <c r="BE11" s="168">
        <f t="shared" si="23"/>
        <v>16.785</v>
      </c>
      <c r="BF11" s="168">
        <f t="shared" si="24"/>
        <v>0</v>
      </c>
      <c r="BG11" s="168">
        <f t="shared" si="25"/>
        <v>16.785</v>
      </c>
      <c r="BH11" s="175">
        <f t="shared" si="26"/>
        <v>0</v>
      </c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</row>
    <row r="12" spans="1:105" ht="15.75">
      <c r="A12" s="160">
        <v>4</v>
      </c>
      <c r="B12" s="244" t="s">
        <v>15</v>
      </c>
      <c r="C12" s="278">
        <v>3377.9</v>
      </c>
      <c r="D12" s="236">
        <v>160.8</v>
      </c>
      <c r="E12" s="236">
        <v>3538.7</v>
      </c>
      <c r="F12" s="236">
        <v>3538.7</v>
      </c>
      <c r="G12" s="279">
        <v>395.36</v>
      </c>
      <c r="H12" s="171">
        <f t="shared" si="0"/>
        <v>404.06</v>
      </c>
      <c r="I12" s="164">
        <f>P12*D12+T12</f>
        <v>9.33</v>
      </c>
      <c r="J12" s="164">
        <f>P12*C12+U12+R12</f>
        <v>394.72</v>
      </c>
      <c r="K12" s="280">
        <v>135</v>
      </c>
      <c r="L12" s="186">
        <v>0.03</v>
      </c>
      <c r="M12" s="170">
        <v>410</v>
      </c>
      <c r="N12" s="186">
        <f aca="true" t="shared" si="32" ref="N11:N58">F12+M12</f>
        <v>3948.7</v>
      </c>
      <c r="O12" s="186">
        <f t="shared" si="2"/>
        <v>12.3</v>
      </c>
      <c r="P12" s="216">
        <f aca="true" t="shared" si="33" ref="P11:P58">O12/F12</f>
        <v>0.003476</v>
      </c>
      <c r="Q12" s="280">
        <v>53</v>
      </c>
      <c r="R12" s="280">
        <v>51.85</v>
      </c>
      <c r="S12" s="217">
        <f t="shared" si="3"/>
        <v>82</v>
      </c>
      <c r="T12" s="282">
        <v>8.776</v>
      </c>
      <c r="U12" s="171">
        <f t="shared" si="4"/>
        <v>331.13</v>
      </c>
      <c r="V12" s="172">
        <f t="shared" si="5"/>
        <v>4.04</v>
      </c>
      <c r="W12" s="255"/>
      <c r="X12" s="222" t="s">
        <v>15</v>
      </c>
      <c r="Y12" s="219">
        <v>14.49</v>
      </c>
      <c r="Z12" s="220">
        <f t="shared" si="6"/>
        <v>5719.49</v>
      </c>
      <c r="AA12" s="197">
        <f>AC12*J12/H12</f>
        <v>20.859</v>
      </c>
      <c r="AB12" s="197">
        <f>AC12*I12/H12</f>
        <v>0.493</v>
      </c>
      <c r="AC12" s="197">
        <v>21.353</v>
      </c>
      <c r="AD12" s="220">
        <v>1050.67</v>
      </c>
      <c r="AE12" s="164">
        <f t="shared" si="9"/>
        <v>21915.93</v>
      </c>
      <c r="AF12" s="164">
        <f t="shared" si="10"/>
        <v>27635.42</v>
      </c>
      <c r="AG12" s="235">
        <f t="shared" si="11"/>
        <v>70.01</v>
      </c>
      <c r="AH12" s="221">
        <f t="shared" si="12"/>
        <v>70.01</v>
      </c>
      <c r="AI12" s="222" t="s">
        <v>15</v>
      </c>
      <c r="AJ12" s="181">
        <v>1590.78</v>
      </c>
      <c r="AK12" s="175">
        <f t="shared" si="13"/>
        <v>784.25</v>
      </c>
      <c r="AL12" s="175">
        <f t="shared" si="14"/>
        <v>135.19</v>
      </c>
      <c r="AM12" s="174">
        <f t="shared" si="15"/>
        <v>919.44</v>
      </c>
      <c r="AN12" s="170">
        <f t="shared" si="16"/>
        <v>98.55</v>
      </c>
      <c r="AO12" s="168">
        <v>0</v>
      </c>
      <c r="AP12" s="168">
        <f>AO12-AQ12</f>
        <v>0</v>
      </c>
      <c r="AQ12" s="168">
        <f>(AX12+AY12)*D12</f>
        <v>0</v>
      </c>
      <c r="AR12" s="205">
        <v>100</v>
      </c>
      <c r="AS12" s="205">
        <f t="shared" si="30"/>
        <v>89.61684</v>
      </c>
      <c r="AT12" s="206">
        <f t="shared" si="17"/>
        <v>10.38316</v>
      </c>
      <c r="AU12" s="207">
        <f t="shared" si="18"/>
        <v>0</v>
      </c>
      <c r="AV12" s="207">
        <f t="shared" si="19"/>
        <v>0</v>
      </c>
      <c r="AW12" s="234">
        <f t="shared" si="20"/>
        <v>0</v>
      </c>
      <c r="AX12" s="194">
        <f t="shared" si="21"/>
        <v>0</v>
      </c>
      <c r="AY12" s="194">
        <f t="shared" si="22"/>
        <v>0</v>
      </c>
      <c r="AZ12" s="222" t="s">
        <v>15</v>
      </c>
      <c r="BA12" s="192"/>
      <c r="BB12" s="175">
        <v>1050.67</v>
      </c>
      <c r="BC12" s="175">
        <f aca="true" t="shared" si="34" ref="BC12:BC58">BB12*AP12</f>
        <v>0</v>
      </c>
      <c r="BD12" s="175">
        <f t="shared" si="31"/>
        <v>0</v>
      </c>
      <c r="BE12" s="168">
        <f t="shared" si="23"/>
        <v>20.859</v>
      </c>
      <c r="BF12" s="168">
        <f t="shared" si="24"/>
        <v>0.493</v>
      </c>
      <c r="BG12" s="168">
        <f t="shared" si="25"/>
        <v>21.352</v>
      </c>
      <c r="BH12" s="175">
        <f t="shared" si="26"/>
        <v>0</v>
      </c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</row>
    <row r="13" spans="1:105" ht="18" customHeight="1">
      <c r="A13" s="160">
        <v>5</v>
      </c>
      <c r="B13" s="244" t="s">
        <v>16</v>
      </c>
      <c r="C13" s="278">
        <v>3833.1</v>
      </c>
      <c r="D13" s="236"/>
      <c r="E13" s="236">
        <v>3833.1</v>
      </c>
      <c r="F13" s="236">
        <v>3833.1</v>
      </c>
      <c r="G13" s="279">
        <v>328.07</v>
      </c>
      <c r="H13" s="171">
        <f t="shared" si="0"/>
        <v>335.29</v>
      </c>
      <c r="I13" s="164">
        <f t="shared" si="1"/>
        <v>0</v>
      </c>
      <c r="J13" s="164">
        <f>P13*C13+U13+R13</f>
        <v>335.29</v>
      </c>
      <c r="K13" s="280">
        <v>163</v>
      </c>
      <c r="L13" s="186">
        <v>0.03</v>
      </c>
      <c r="M13" s="170">
        <v>425</v>
      </c>
      <c r="N13" s="186">
        <f t="shared" si="32"/>
        <v>4258.1</v>
      </c>
      <c r="O13" s="186">
        <f t="shared" si="2"/>
        <v>12.75</v>
      </c>
      <c r="P13" s="216">
        <f t="shared" si="33"/>
        <v>0.003326</v>
      </c>
      <c r="Q13" s="280">
        <v>63</v>
      </c>
      <c r="R13" s="280">
        <v>75.59</v>
      </c>
      <c r="S13" s="217">
        <f t="shared" si="3"/>
        <v>100</v>
      </c>
      <c r="T13" s="282"/>
      <c r="U13" s="171">
        <f t="shared" si="4"/>
        <v>246.95</v>
      </c>
      <c r="V13" s="172">
        <f t="shared" si="5"/>
        <v>2.47</v>
      </c>
      <c r="W13" s="255"/>
      <c r="X13" s="222" t="s">
        <v>16</v>
      </c>
      <c r="Y13" s="219">
        <v>14.49</v>
      </c>
      <c r="Z13" s="220">
        <f t="shared" si="6"/>
        <v>4858.35</v>
      </c>
      <c r="AA13" s="197">
        <f t="shared" si="7"/>
        <v>19.463</v>
      </c>
      <c r="AB13" s="197">
        <f t="shared" si="8"/>
        <v>0</v>
      </c>
      <c r="AC13" s="197">
        <v>19.463</v>
      </c>
      <c r="AD13" s="220">
        <v>1050.67</v>
      </c>
      <c r="AE13" s="164">
        <f t="shared" si="9"/>
        <v>20449.19</v>
      </c>
      <c r="AF13" s="164">
        <f t="shared" si="10"/>
        <v>25307.54</v>
      </c>
      <c r="AG13" s="235">
        <f t="shared" si="11"/>
        <v>75.48</v>
      </c>
      <c r="AH13" s="221">
        <f t="shared" si="12"/>
        <v>75.48</v>
      </c>
      <c r="AI13" s="222" t="s">
        <v>16</v>
      </c>
      <c r="AJ13" s="181">
        <v>1590.78</v>
      </c>
      <c r="AK13" s="175">
        <f t="shared" si="13"/>
        <v>0</v>
      </c>
      <c r="AL13" s="175">
        <f t="shared" si="14"/>
        <v>0</v>
      </c>
      <c r="AM13" s="174">
        <f t="shared" si="15"/>
        <v>0</v>
      </c>
      <c r="AN13" s="170" t="e">
        <f t="shared" si="16"/>
        <v>#DIV/0!</v>
      </c>
      <c r="AO13" s="168">
        <v>0</v>
      </c>
      <c r="AP13" s="168">
        <f t="shared" si="28"/>
        <v>0</v>
      </c>
      <c r="AQ13" s="168">
        <f t="shared" si="29"/>
        <v>0</v>
      </c>
      <c r="AR13" s="205">
        <v>100</v>
      </c>
      <c r="AS13" s="205">
        <f t="shared" si="30"/>
        <v>90.01902</v>
      </c>
      <c r="AT13" s="206">
        <f t="shared" si="17"/>
        <v>9.98098</v>
      </c>
      <c r="AU13" s="207">
        <f t="shared" si="18"/>
        <v>0</v>
      </c>
      <c r="AV13" s="207">
        <f t="shared" si="19"/>
        <v>0</v>
      </c>
      <c r="AW13" s="234">
        <f t="shared" si="20"/>
        <v>0</v>
      </c>
      <c r="AX13" s="194">
        <f t="shared" si="21"/>
        <v>0</v>
      </c>
      <c r="AY13" s="194">
        <f t="shared" si="22"/>
        <v>0</v>
      </c>
      <c r="AZ13" s="222" t="s">
        <v>16</v>
      </c>
      <c r="BA13" s="192"/>
      <c r="BB13" s="175">
        <v>1050.67</v>
      </c>
      <c r="BC13" s="175">
        <f t="shared" si="34"/>
        <v>0</v>
      </c>
      <c r="BD13" s="175">
        <f t="shared" si="31"/>
        <v>0</v>
      </c>
      <c r="BE13" s="168">
        <f t="shared" si="23"/>
        <v>19.463</v>
      </c>
      <c r="BF13" s="168">
        <f t="shared" si="24"/>
        <v>0</v>
      </c>
      <c r="BG13" s="168">
        <f t="shared" si="25"/>
        <v>19.463</v>
      </c>
      <c r="BH13" s="175">
        <f t="shared" si="26"/>
        <v>0</v>
      </c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</row>
    <row r="14" spans="1:105" ht="15.75">
      <c r="A14" s="160">
        <v>6</v>
      </c>
      <c r="B14" s="244" t="s">
        <v>17</v>
      </c>
      <c r="C14" s="278">
        <v>3126.5</v>
      </c>
      <c r="D14" s="236">
        <v>407.2</v>
      </c>
      <c r="E14" s="236">
        <v>3533.7</v>
      </c>
      <c r="F14" s="236">
        <v>3533.7</v>
      </c>
      <c r="G14" s="279">
        <v>186</v>
      </c>
      <c r="H14" s="171">
        <f t="shared" si="0"/>
        <v>190.09</v>
      </c>
      <c r="I14" s="164">
        <f t="shared" si="1"/>
        <v>8.41</v>
      </c>
      <c r="J14" s="164">
        <f t="shared" si="27"/>
        <v>181.69</v>
      </c>
      <c r="K14" s="280">
        <v>118</v>
      </c>
      <c r="L14" s="186">
        <v>0.03</v>
      </c>
      <c r="M14" s="170">
        <v>313.9</v>
      </c>
      <c r="N14" s="186">
        <f t="shared" si="32"/>
        <v>3847.6</v>
      </c>
      <c r="O14" s="186">
        <f t="shared" si="2"/>
        <v>9.42</v>
      </c>
      <c r="P14" s="216">
        <f t="shared" si="33"/>
        <v>0.002666</v>
      </c>
      <c r="Q14" s="280">
        <v>50</v>
      </c>
      <c r="R14" s="280">
        <v>49.82</v>
      </c>
      <c r="S14" s="217">
        <f t="shared" si="3"/>
        <v>68</v>
      </c>
      <c r="T14" s="282">
        <v>7.32</v>
      </c>
      <c r="U14" s="171">
        <f t="shared" si="4"/>
        <v>123.53</v>
      </c>
      <c r="V14" s="172">
        <f t="shared" si="5"/>
        <v>1.82</v>
      </c>
      <c r="W14" s="255"/>
      <c r="X14" s="222" t="s">
        <v>17</v>
      </c>
      <c r="Y14" s="219">
        <v>14.49</v>
      </c>
      <c r="Z14" s="220">
        <f t="shared" si="6"/>
        <v>2632.69</v>
      </c>
      <c r="AA14" s="197">
        <f t="shared" si="7"/>
        <v>10.358</v>
      </c>
      <c r="AB14" s="197">
        <f t="shared" si="8"/>
        <v>0.479</v>
      </c>
      <c r="AC14" s="197">
        <v>10.837</v>
      </c>
      <c r="AD14" s="220">
        <v>1050.67</v>
      </c>
      <c r="AE14" s="164">
        <f t="shared" si="9"/>
        <v>10882.84</v>
      </c>
      <c r="AF14" s="164">
        <f t="shared" si="10"/>
        <v>13515.53</v>
      </c>
      <c r="AG14" s="235">
        <f t="shared" si="11"/>
        <v>74.39</v>
      </c>
      <c r="AH14" s="221">
        <f t="shared" si="12"/>
        <v>74.39</v>
      </c>
      <c r="AI14" s="222" t="s">
        <v>17</v>
      </c>
      <c r="AJ14" s="181">
        <v>1590.78</v>
      </c>
      <c r="AK14" s="175">
        <f t="shared" si="13"/>
        <v>761.98</v>
      </c>
      <c r="AL14" s="175">
        <f t="shared" si="14"/>
        <v>121.86</v>
      </c>
      <c r="AM14" s="174">
        <f t="shared" si="15"/>
        <v>883.84</v>
      </c>
      <c r="AN14" s="170">
        <f t="shared" si="16"/>
        <v>105.09</v>
      </c>
      <c r="AO14" s="168">
        <v>0</v>
      </c>
      <c r="AP14" s="168">
        <f t="shared" si="28"/>
        <v>0</v>
      </c>
      <c r="AQ14" s="168">
        <f t="shared" si="29"/>
        <v>0</v>
      </c>
      <c r="AR14" s="205">
        <v>100</v>
      </c>
      <c r="AS14" s="205">
        <f t="shared" si="30"/>
        <v>91.84167</v>
      </c>
      <c r="AT14" s="206">
        <f t="shared" si="17"/>
        <v>8.15833</v>
      </c>
      <c r="AU14" s="207">
        <f t="shared" si="18"/>
        <v>0</v>
      </c>
      <c r="AV14" s="207">
        <f t="shared" si="19"/>
        <v>0</v>
      </c>
      <c r="AW14" s="234">
        <f t="shared" si="20"/>
        <v>0</v>
      </c>
      <c r="AX14" s="194">
        <f t="shared" si="21"/>
        <v>0</v>
      </c>
      <c r="AY14" s="194">
        <f t="shared" si="22"/>
        <v>0</v>
      </c>
      <c r="AZ14" s="222" t="s">
        <v>17</v>
      </c>
      <c r="BA14" s="192"/>
      <c r="BB14" s="175">
        <v>1050.67</v>
      </c>
      <c r="BC14" s="175">
        <f t="shared" si="34"/>
        <v>0</v>
      </c>
      <c r="BD14" s="175">
        <f t="shared" si="31"/>
        <v>0</v>
      </c>
      <c r="BE14" s="168">
        <f t="shared" si="23"/>
        <v>10.358</v>
      </c>
      <c r="BF14" s="168">
        <f t="shared" si="24"/>
        <v>0.479</v>
      </c>
      <c r="BG14" s="168">
        <f t="shared" si="25"/>
        <v>10.837</v>
      </c>
      <c r="BH14" s="175">
        <f t="shared" si="26"/>
        <v>0</v>
      </c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</row>
    <row r="15" spans="1:105" ht="15.75">
      <c r="A15" s="160">
        <v>7</v>
      </c>
      <c r="B15" s="244" t="s">
        <v>18</v>
      </c>
      <c r="C15" s="278">
        <v>3415.5</v>
      </c>
      <c r="D15" s="236">
        <v>41.3</v>
      </c>
      <c r="E15" s="236">
        <v>3456.8</v>
      </c>
      <c r="F15" s="236">
        <v>3456.8</v>
      </c>
      <c r="G15" s="279">
        <v>383.75</v>
      </c>
      <c r="H15" s="171">
        <f t="shared" si="0"/>
        <v>392.19</v>
      </c>
      <c r="I15" s="164">
        <f t="shared" si="1"/>
        <v>2.2</v>
      </c>
      <c r="J15" s="164">
        <f t="shared" si="27"/>
        <v>389.99</v>
      </c>
      <c r="K15" s="280">
        <v>131</v>
      </c>
      <c r="L15" s="186">
        <v>0.03</v>
      </c>
      <c r="M15" s="170">
        <v>324</v>
      </c>
      <c r="N15" s="186">
        <f t="shared" si="32"/>
        <v>3780.8</v>
      </c>
      <c r="O15" s="186">
        <f t="shared" si="2"/>
        <v>9.72</v>
      </c>
      <c r="P15" s="216">
        <f t="shared" si="33"/>
        <v>0.002812</v>
      </c>
      <c r="Q15" s="280">
        <v>73</v>
      </c>
      <c r="R15" s="280">
        <v>80.64</v>
      </c>
      <c r="S15" s="217">
        <f t="shared" si="3"/>
        <v>58</v>
      </c>
      <c r="T15" s="282">
        <v>2.079</v>
      </c>
      <c r="U15" s="171">
        <f t="shared" si="4"/>
        <v>299.75</v>
      </c>
      <c r="V15" s="172">
        <f t="shared" si="5"/>
        <v>5.17</v>
      </c>
      <c r="W15" s="255"/>
      <c r="X15" s="222" t="s">
        <v>18</v>
      </c>
      <c r="Y15" s="219">
        <v>14.49</v>
      </c>
      <c r="Z15" s="220">
        <f t="shared" si="6"/>
        <v>5650.96</v>
      </c>
      <c r="AA15" s="197">
        <f t="shared" si="7"/>
        <v>22.157</v>
      </c>
      <c r="AB15" s="197">
        <f t="shared" si="8"/>
        <v>0.125</v>
      </c>
      <c r="AC15" s="197">
        <v>22.282</v>
      </c>
      <c r="AD15" s="220">
        <v>1050.67</v>
      </c>
      <c r="AE15" s="164">
        <f t="shared" si="9"/>
        <v>23279.7</v>
      </c>
      <c r="AF15" s="164">
        <f t="shared" si="10"/>
        <v>28930.66</v>
      </c>
      <c r="AG15" s="235">
        <f t="shared" si="11"/>
        <v>74.18</v>
      </c>
      <c r="AH15" s="221">
        <f t="shared" si="12"/>
        <v>74.18</v>
      </c>
      <c r="AI15" s="222" t="s">
        <v>18</v>
      </c>
      <c r="AJ15" s="181">
        <v>1590.78</v>
      </c>
      <c r="AK15" s="175">
        <f t="shared" si="13"/>
        <v>198.85</v>
      </c>
      <c r="AL15" s="175">
        <f t="shared" si="14"/>
        <v>31.88</v>
      </c>
      <c r="AM15" s="174">
        <f t="shared" si="15"/>
        <v>230.73</v>
      </c>
      <c r="AN15" s="170">
        <f t="shared" si="16"/>
        <v>104.88</v>
      </c>
      <c r="AO15" s="168">
        <v>0</v>
      </c>
      <c r="AP15" s="168">
        <f t="shared" si="28"/>
        <v>0</v>
      </c>
      <c r="AQ15" s="168">
        <f t="shared" si="29"/>
        <v>0</v>
      </c>
      <c r="AR15" s="205">
        <v>100</v>
      </c>
      <c r="AS15" s="205">
        <f t="shared" si="30"/>
        <v>91.43039</v>
      </c>
      <c r="AT15" s="206">
        <f t="shared" si="17"/>
        <v>8.56961</v>
      </c>
      <c r="AU15" s="207">
        <f t="shared" si="18"/>
        <v>0</v>
      </c>
      <c r="AV15" s="207">
        <f t="shared" si="19"/>
        <v>0</v>
      </c>
      <c r="AW15" s="234">
        <f t="shared" si="20"/>
        <v>0</v>
      </c>
      <c r="AX15" s="194">
        <f t="shared" si="21"/>
        <v>0</v>
      </c>
      <c r="AY15" s="194">
        <f t="shared" si="22"/>
        <v>0</v>
      </c>
      <c r="AZ15" s="222" t="s">
        <v>18</v>
      </c>
      <c r="BA15" s="192"/>
      <c r="BB15" s="175">
        <v>1050.67</v>
      </c>
      <c r="BC15" s="175">
        <f t="shared" si="34"/>
        <v>0</v>
      </c>
      <c r="BD15" s="175">
        <f t="shared" si="31"/>
        <v>0</v>
      </c>
      <c r="BE15" s="168">
        <f t="shared" si="23"/>
        <v>22.157</v>
      </c>
      <c r="BF15" s="168">
        <f t="shared" si="24"/>
        <v>0.125</v>
      </c>
      <c r="BG15" s="168">
        <f t="shared" si="25"/>
        <v>22.282</v>
      </c>
      <c r="BH15" s="175">
        <f t="shared" si="26"/>
        <v>0</v>
      </c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</row>
    <row r="16" spans="1:105" ht="15.75">
      <c r="A16" s="160">
        <v>8</v>
      </c>
      <c r="B16" s="244" t="s">
        <v>19</v>
      </c>
      <c r="C16" s="278">
        <v>3125.7</v>
      </c>
      <c r="D16" s="236">
        <v>356.8</v>
      </c>
      <c r="E16" s="236">
        <v>3482.5</v>
      </c>
      <c r="F16" s="236">
        <v>3482.5</v>
      </c>
      <c r="G16" s="279">
        <v>266.57</v>
      </c>
      <c r="H16" s="171">
        <f t="shared" si="0"/>
        <v>272.43</v>
      </c>
      <c r="I16" s="164">
        <v>11.15</v>
      </c>
      <c r="J16" s="164">
        <v>261.28</v>
      </c>
      <c r="K16" s="280">
        <v>135</v>
      </c>
      <c r="L16" s="186">
        <v>0.03</v>
      </c>
      <c r="M16" s="170">
        <v>308</v>
      </c>
      <c r="N16" s="186">
        <v>3794.2</v>
      </c>
      <c r="O16" s="186">
        <f t="shared" si="2"/>
        <v>9.24</v>
      </c>
      <c r="P16" s="216">
        <v>0.00265</v>
      </c>
      <c r="Q16" s="280">
        <v>64</v>
      </c>
      <c r="R16" s="280">
        <v>64.69</v>
      </c>
      <c r="S16" s="217">
        <f t="shared" si="3"/>
        <v>71</v>
      </c>
      <c r="T16" s="282">
        <v>10.194</v>
      </c>
      <c r="U16" s="171">
        <f t="shared" si="4"/>
        <v>188.31</v>
      </c>
      <c r="V16" s="172">
        <f t="shared" si="5"/>
        <v>2.65</v>
      </c>
      <c r="W16" s="255"/>
      <c r="X16" s="222" t="s">
        <v>19</v>
      </c>
      <c r="Y16" s="219">
        <v>14.49</v>
      </c>
      <c r="Z16" s="220">
        <f t="shared" si="6"/>
        <v>3785.95</v>
      </c>
      <c r="AA16" s="197">
        <f t="shared" si="7"/>
        <v>15.12</v>
      </c>
      <c r="AB16" s="197">
        <f t="shared" si="8"/>
        <v>0.645</v>
      </c>
      <c r="AC16" s="197">
        <v>15.765</v>
      </c>
      <c r="AD16" s="220">
        <v>1050.67</v>
      </c>
      <c r="AE16" s="164">
        <f t="shared" si="9"/>
        <v>15886.13</v>
      </c>
      <c r="AF16" s="164">
        <f t="shared" si="10"/>
        <v>19672.08</v>
      </c>
      <c r="AG16" s="235">
        <f t="shared" si="11"/>
        <v>75.29</v>
      </c>
      <c r="AH16" s="221">
        <f t="shared" si="12"/>
        <v>75.29</v>
      </c>
      <c r="AI16" s="222" t="s">
        <v>19</v>
      </c>
      <c r="AJ16" s="181">
        <v>1590.78</v>
      </c>
      <c r="AK16" s="175">
        <f t="shared" si="13"/>
        <v>1026.05</v>
      </c>
      <c r="AL16" s="175">
        <f t="shared" si="14"/>
        <v>161.56</v>
      </c>
      <c r="AM16" s="174">
        <f t="shared" si="15"/>
        <v>1187.61</v>
      </c>
      <c r="AN16" s="170">
        <f t="shared" si="16"/>
        <v>106.51</v>
      </c>
      <c r="AO16" s="168">
        <v>0</v>
      </c>
      <c r="AP16" s="168">
        <v>0</v>
      </c>
      <c r="AQ16" s="168">
        <v>0</v>
      </c>
      <c r="AR16" s="205">
        <v>100</v>
      </c>
      <c r="AS16" s="205">
        <v>91.88235</v>
      </c>
      <c r="AT16" s="206">
        <f t="shared" si="17"/>
        <v>8.11765</v>
      </c>
      <c r="AU16" s="207">
        <f t="shared" si="18"/>
        <v>0</v>
      </c>
      <c r="AV16" s="207">
        <f t="shared" si="19"/>
        <v>0</v>
      </c>
      <c r="AW16" s="234">
        <f t="shared" si="20"/>
        <v>0</v>
      </c>
      <c r="AX16" s="194">
        <f t="shared" si="21"/>
        <v>0</v>
      </c>
      <c r="AY16" s="194">
        <f t="shared" si="22"/>
        <v>0</v>
      </c>
      <c r="AZ16" s="222" t="s">
        <v>19</v>
      </c>
      <c r="BA16" s="192"/>
      <c r="BB16" s="175">
        <v>1050.67</v>
      </c>
      <c r="BC16" s="175">
        <v>0</v>
      </c>
      <c r="BD16" s="175">
        <f t="shared" si="31"/>
        <v>0</v>
      </c>
      <c r="BE16" s="168">
        <f t="shared" si="23"/>
        <v>15.12</v>
      </c>
      <c r="BF16" s="168">
        <f t="shared" si="24"/>
        <v>0.645</v>
      </c>
      <c r="BG16" s="168">
        <f t="shared" si="25"/>
        <v>15.765</v>
      </c>
      <c r="BH16" s="175">
        <f t="shared" si="26"/>
        <v>0</v>
      </c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</row>
    <row r="17" spans="1:105" ht="15.75">
      <c r="A17" s="160">
        <v>9</v>
      </c>
      <c r="B17" s="244" t="s">
        <v>20</v>
      </c>
      <c r="C17" s="278">
        <v>3858.3</v>
      </c>
      <c r="D17" s="236"/>
      <c r="E17" s="236">
        <v>3858.3</v>
      </c>
      <c r="F17" s="236">
        <v>3858.3</v>
      </c>
      <c r="G17" s="279">
        <v>294.86</v>
      </c>
      <c r="H17" s="171">
        <f t="shared" si="0"/>
        <v>301.35</v>
      </c>
      <c r="I17" s="164">
        <f t="shared" si="1"/>
        <v>0</v>
      </c>
      <c r="J17" s="164">
        <f t="shared" si="27"/>
        <v>301.35</v>
      </c>
      <c r="K17" s="280">
        <v>141</v>
      </c>
      <c r="L17" s="186">
        <v>0.03</v>
      </c>
      <c r="M17" s="170">
        <v>434</v>
      </c>
      <c r="N17" s="186">
        <f t="shared" si="32"/>
        <v>4292.3</v>
      </c>
      <c r="O17" s="186">
        <f t="shared" si="2"/>
        <v>13.02</v>
      </c>
      <c r="P17" s="216">
        <f t="shared" si="33"/>
        <v>0.003375</v>
      </c>
      <c r="Q17" s="280">
        <v>72</v>
      </c>
      <c r="R17" s="280">
        <v>105.92</v>
      </c>
      <c r="S17" s="217">
        <f t="shared" si="3"/>
        <v>69</v>
      </c>
      <c r="T17" s="282"/>
      <c r="U17" s="171">
        <f t="shared" si="4"/>
        <v>182.41</v>
      </c>
      <c r="V17" s="172">
        <f t="shared" si="5"/>
        <v>2.64</v>
      </c>
      <c r="W17" s="255"/>
      <c r="X17" s="222" t="s">
        <v>20</v>
      </c>
      <c r="Y17" s="219">
        <v>14.49</v>
      </c>
      <c r="Z17" s="220">
        <f t="shared" si="6"/>
        <v>4366.56</v>
      </c>
      <c r="AA17" s="197">
        <f t="shared" si="7"/>
        <v>17.366</v>
      </c>
      <c r="AB17" s="197">
        <f t="shared" si="8"/>
        <v>0</v>
      </c>
      <c r="AC17" s="197">
        <v>17.366</v>
      </c>
      <c r="AD17" s="220">
        <v>1050.67</v>
      </c>
      <c r="AE17" s="164">
        <f t="shared" si="9"/>
        <v>18245.94</v>
      </c>
      <c r="AF17" s="164">
        <f t="shared" si="10"/>
        <v>22612.5</v>
      </c>
      <c r="AG17" s="235">
        <f t="shared" si="11"/>
        <v>75.04</v>
      </c>
      <c r="AH17" s="221">
        <f t="shared" si="12"/>
        <v>75.04</v>
      </c>
      <c r="AI17" s="222" t="s">
        <v>20</v>
      </c>
      <c r="AJ17" s="181">
        <v>1590.78</v>
      </c>
      <c r="AK17" s="175">
        <f t="shared" si="13"/>
        <v>0</v>
      </c>
      <c r="AL17" s="175">
        <f t="shared" si="14"/>
        <v>0</v>
      </c>
      <c r="AM17" s="174">
        <f t="shared" si="15"/>
        <v>0</v>
      </c>
      <c r="AN17" s="170" t="e">
        <f t="shared" si="16"/>
        <v>#DIV/0!</v>
      </c>
      <c r="AO17" s="168">
        <v>0</v>
      </c>
      <c r="AP17" s="168">
        <f t="shared" si="28"/>
        <v>0</v>
      </c>
      <c r="AQ17" s="168">
        <f t="shared" si="29"/>
        <v>0</v>
      </c>
      <c r="AR17" s="205">
        <v>100</v>
      </c>
      <c r="AS17" s="205">
        <f t="shared" si="30"/>
        <v>89.88887</v>
      </c>
      <c r="AT17" s="206">
        <f t="shared" si="17"/>
        <v>10.11113</v>
      </c>
      <c r="AU17" s="207">
        <f t="shared" si="18"/>
        <v>0</v>
      </c>
      <c r="AV17" s="207">
        <f t="shared" si="19"/>
        <v>0</v>
      </c>
      <c r="AW17" s="234">
        <f t="shared" si="20"/>
        <v>0</v>
      </c>
      <c r="AX17" s="194">
        <f t="shared" si="21"/>
        <v>0</v>
      </c>
      <c r="AY17" s="194">
        <f t="shared" si="22"/>
        <v>0</v>
      </c>
      <c r="AZ17" s="222" t="s">
        <v>20</v>
      </c>
      <c r="BA17" s="192"/>
      <c r="BB17" s="175">
        <v>1050.67</v>
      </c>
      <c r="BC17" s="175">
        <f t="shared" si="34"/>
        <v>0</v>
      </c>
      <c r="BD17" s="175">
        <f t="shared" si="31"/>
        <v>0</v>
      </c>
      <c r="BE17" s="168">
        <f t="shared" si="23"/>
        <v>17.366</v>
      </c>
      <c r="BF17" s="168">
        <f t="shared" si="24"/>
        <v>0</v>
      </c>
      <c r="BG17" s="168">
        <f t="shared" si="25"/>
        <v>17.366</v>
      </c>
      <c r="BH17" s="175">
        <f t="shared" si="26"/>
        <v>0</v>
      </c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</row>
    <row r="18" spans="1:105" ht="15.75">
      <c r="A18" s="160">
        <v>10</v>
      </c>
      <c r="B18" s="244" t="s">
        <v>21</v>
      </c>
      <c r="C18" s="278">
        <v>3223.4</v>
      </c>
      <c r="D18" s="236"/>
      <c r="E18" s="236">
        <v>3223.4</v>
      </c>
      <c r="F18" s="236">
        <v>3223.4</v>
      </c>
      <c r="G18" s="279">
        <v>313.43</v>
      </c>
      <c r="H18" s="171">
        <f t="shared" si="0"/>
        <v>320.33</v>
      </c>
      <c r="I18" s="164">
        <f t="shared" si="1"/>
        <v>0</v>
      </c>
      <c r="J18" s="164">
        <f t="shared" si="27"/>
        <v>320.33</v>
      </c>
      <c r="K18" s="280">
        <v>153</v>
      </c>
      <c r="L18" s="186">
        <v>0.03</v>
      </c>
      <c r="M18" s="170">
        <v>278.5</v>
      </c>
      <c r="N18" s="186">
        <f t="shared" si="32"/>
        <v>3501.9</v>
      </c>
      <c r="O18" s="186">
        <f t="shared" si="2"/>
        <v>8.36</v>
      </c>
      <c r="P18" s="216">
        <f t="shared" si="33"/>
        <v>0.002594</v>
      </c>
      <c r="Q18" s="280">
        <v>68</v>
      </c>
      <c r="R18" s="280">
        <v>83.92</v>
      </c>
      <c r="S18" s="217">
        <f t="shared" si="3"/>
        <v>85</v>
      </c>
      <c r="T18" s="282"/>
      <c r="U18" s="171">
        <f t="shared" si="4"/>
        <v>228.05</v>
      </c>
      <c r="V18" s="172">
        <f t="shared" si="5"/>
        <v>2.68</v>
      </c>
      <c r="W18" s="255"/>
      <c r="X18" s="222" t="s">
        <v>21</v>
      </c>
      <c r="Y18" s="219">
        <v>14.49</v>
      </c>
      <c r="Z18" s="220">
        <f t="shared" si="6"/>
        <v>4641.58</v>
      </c>
      <c r="AA18" s="197">
        <f t="shared" si="7"/>
        <v>18.366</v>
      </c>
      <c r="AB18" s="197">
        <f t="shared" si="8"/>
        <v>0</v>
      </c>
      <c r="AC18" s="197">
        <v>18.366</v>
      </c>
      <c r="AD18" s="220">
        <v>1050.67</v>
      </c>
      <c r="AE18" s="164">
        <f t="shared" si="9"/>
        <v>19296.61</v>
      </c>
      <c r="AF18" s="164">
        <f t="shared" si="10"/>
        <v>23938.19</v>
      </c>
      <c r="AG18" s="235">
        <f t="shared" si="11"/>
        <v>74.73</v>
      </c>
      <c r="AH18" s="221">
        <f t="shared" si="12"/>
        <v>74.73</v>
      </c>
      <c r="AI18" s="222" t="s">
        <v>21</v>
      </c>
      <c r="AJ18" s="181">
        <v>1590.78</v>
      </c>
      <c r="AK18" s="175">
        <f t="shared" si="13"/>
        <v>0</v>
      </c>
      <c r="AL18" s="175">
        <f t="shared" si="14"/>
        <v>0</v>
      </c>
      <c r="AM18" s="174">
        <f t="shared" si="15"/>
        <v>0</v>
      </c>
      <c r="AN18" s="170" t="e">
        <f t="shared" si="16"/>
        <v>#DIV/0!</v>
      </c>
      <c r="AO18" s="168">
        <v>0</v>
      </c>
      <c r="AP18" s="168">
        <f t="shared" si="28"/>
        <v>0</v>
      </c>
      <c r="AQ18" s="168">
        <f t="shared" si="29"/>
        <v>0</v>
      </c>
      <c r="AR18" s="205">
        <v>100</v>
      </c>
      <c r="AS18" s="205">
        <f t="shared" si="30"/>
        <v>92.04717</v>
      </c>
      <c r="AT18" s="206">
        <f t="shared" si="17"/>
        <v>7.95283</v>
      </c>
      <c r="AU18" s="207">
        <f t="shared" si="18"/>
        <v>0</v>
      </c>
      <c r="AV18" s="207">
        <f t="shared" si="19"/>
        <v>0</v>
      </c>
      <c r="AW18" s="234">
        <f t="shared" si="20"/>
        <v>0</v>
      </c>
      <c r="AX18" s="194">
        <f t="shared" si="21"/>
        <v>0</v>
      </c>
      <c r="AY18" s="194">
        <f t="shared" si="22"/>
        <v>0</v>
      </c>
      <c r="AZ18" s="222" t="s">
        <v>21</v>
      </c>
      <c r="BA18" s="192"/>
      <c r="BB18" s="175">
        <v>1050.67</v>
      </c>
      <c r="BC18" s="175">
        <f t="shared" si="34"/>
        <v>0</v>
      </c>
      <c r="BD18" s="175">
        <f t="shared" si="31"/>
        <v>0</v>
      </c>
      <c r="BE18" s="168">
        <f t="shared" si="23"/>
        <v>18.366</v>
      </c>
      <c r="BF18" s="168">
        <f t="shared" si="24"/>
        <v>0</v>
      </c>
      <c r="BG18" s="168">
        <f t="shared" si="25"/>
        <v>18.366</v>
      </c>
      <c r="BH18" s="175">
        <f t="shared" si="26"/>
        <v>0</v>
      </c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</row>
    <row r="19" spans="1:105" ht="15.75">
      <c r="A19" s="160">
        <v>11</v>
      </c>
      <c r="B19" s="244" t="s">
        <v>22</v>
      </c>
      <c r="C19" s="278">
        <v>3466.8</v>
      </c>
      <c r="D19" s="236"/>
      <c r="E19" s="236">
        <v>3466.8</v>
      </c>
      <c r="F19" s="236">
        <v>3466.8</v>
      </c>
      <c r="G19" s="279">
        <v>341.7</v>
      </c>
      <c r="H19" s="171">
        <f t="shared" si="0"/>
        <v>349.22</v>
      </c>
      <c r="I19" s="164">
        <f t="shared" si="1"/>
        <v>0</v>
      </c>
      <c r="J19" s="164">
        <f t="shared" si="27"/>
        <v>349.22</v>
      </c>
      <c r="K19" s="280">
        <v>140</v>
      </c>
      <c r="L19" s="186">
        <v>0.03</v>
      </c>
      <c r="M19" s="170">
        <v>310.9</v>
      </c>
      <c r="N19" s="186">
        <f t="shared" si="32"/>
        <v>3777.7</v>
      </c>
      <c r="O19" s="186">
        <f t="shared" si="2"/>
        <v>9.33</v>
      </c>
      <c r="P19" s="216">
        <f t="shared" si="33"/>
        <v>0.002691</v>
      </c>
      <c r="Q19" s="280">
        <v>54</v>
      </c>
      <c r="R19" s="280">
        <v>82.05</v>
      </c>
      <c r="S19" s="217">
        <f t="shared" si="3"/>
        <v>86</v>
      </c>
      <c r="T19" s="282"/>
      <c r="U19" s="171">
        <f t="shared" si="4"/>
        <v>257.84</v>
      </c>
      <c r="V19" s="172">
        <f t="shared" si="5"/>
        <v>3</v>
      </c>
      <c r="W19" s="255"/>
      <c r="X19" s="222" t="s">
        <v>22</v>
      </c>
      <c r="Y19" s="219">
        <v>14.49</v>
      </c>
      <c r="Z19" s="220">
        <f t="shared" si="6"/>
        <v>5060.2</v>
      </c>
      <c r="AA19" s="197">
        <f t="shared" si="7"/>
        <v>22.491</v>
      </c>
      <c r="AB19" s="197">
        <f t="shared" si="8"/>
        <v>0</v>
      </c>
      <c r="AC19" s="197">
        <v>22.491</v>
      </c>
      <c r="AD19" s="220">
        <v>1050.67</v>
      </c>
      <c r="AE19" s="164">
        <f t="shared" si="9"/>
        <v>23630.62</v>
      </c>
      <c r="AF19" s="164">
        <f t="shared" si="10"/>
        <v>28690.82</v>
      </c>
      <c r="AG19" s="235">
        <f t="shared" si="11"/>
        <v>82.16</v>
      </c>
      <c r="AH19" s="221">
        <f t="shared" si="12"/>
        <v>82.16</v>
      </c>
      <c r="AI19" s="222" t="s">
        <v>22</v>
      </c>
      <c r="AJ19" s="181">
        <v>1590.78</v>
      </c>
      <c r="AK19" s="175">
        <f t="shared" si="13"/>
        <v>0</v>
      </c>
      <c r="AL19" s="175">
        <f t="shared" si="14"/>
        <v>0</v>
      </c>
      <c r="AM19" s="174">
        <f t="shared" si="15"/>
        <v>0</v>
      </c>
      <c r="AN19" s="170" t="e">
        <f t="shared" si="16"/>
        <v>#DIV/0!</v>
      </c>
      <c r="AO19" s="168">
        <v>0</v>
      </c>
      <c r="AP19" s="168">
        <f t="shared" si="28"/>
        <v>0</v>
      </c>
      <c r="AQ19" s="168">
        <f t="shared" si="29"/>
        <v>0</v>
      </c>
      <c r="AR19" s="205">
        <v>100</v>
      </c>
      <c r="AS19" s="205">
        <f t="shared" si="30"/>
        <v>91.77012</v>
      </c>
      <c r="AT19" s="206">
        <f t="shared" si="17"/>
        <v>8.22988</v>
      </c>
      <c r="AU19" s="207">
        <f t="shared" si="18"/>
        <v>0</v>
      </c>
      <c r="AV19" s="207">
        <f t="shared" si="19"/>
        <v>0</v>
      </c>
      <c r="AW19" s="234">
        <f t="shared" si="20"/>
        <v>0</v>
      </c>
      <c r="AX19" s="194">
        <f t="shared" si="21"/>
        <v>0</v>
      </c>
      <c r="AY19" s="194">
        <f t="shared" si="22"/>
        <v>0</v>
      </c>
      <c r="AZ19" s="222" t="s">
        <v>22</v>
      </c>
      <c r="BA19" s="192"/>
      <c r="BB19" s="175">
        <v>1050.67</v>
      </c>
      <c r="BC19" s="175">
        <f t="shared" si="34"/>
        <v>0</v>
      </c>
      <c r="BD19" s="175">
        <f t="shared" si="31"/>
        <v>0</v>
      </c>
      <c r="BE19" s="168">
        <f t="shared" si="23"/>
        <v>22.491</v>
      </c>
      <c r="BF19" s="168">
        <f t="shared" si="24"/>
        <v>0</v>
      </c>
      <c r="BG19" s="168">
        <f t="shared" si="25"/>
        <v>22.491</v>
      </c>
      <c r="BH19" s="175">
        <f t="shared" si="26"/>
        <v>0</v>
      </c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</row>
    <row r="20" spans="1:105" ht="15.75">
      <c r="A20" s="160">
        <v>12</v>
      </c>
      <c r="B20" s="244" t="s">
        <v>23</v>
      </c>
      <c r="C20" s="278">
        <v>3530</v>
      </c>
      <c r="D20" s="236"/>
      <c r="E20" s="236">
        <v>3530</v>
      </c>
      <c r="F20" s="236">
        <v>3530</v>
      </c>
      <c r="G20" s="279">
        <v>380.79</v>
      </c>
      <c r="H20" s="171">
        <f t="shared" si="0"/>
        <v>389.17</v>
      </c>
      <c r="I20" s="164">
        <f t="shared" si="1"/>
        <v>0</v>
      </c>
      <c r="J20" s="164">
        <f t="shared" si="27"/>
        <v>389.17</v>
      </c>
      <c r="K20" s="280">
        <v>138</v>
      </c>
      <c r="L20" s="186">
        <v>0.03</v>
      </c>
      <c r="M20" s="170">
        <v>322</v>
      </c>
      <c r="N20" s="186">
        <f t="shared" si="32"/>
        <v>3852</v>
      </c>
      <c r="O20" s="186">
        <f t="shared" si="2"/>
        <v>9.66</v>
      </c>
      <c r="P20" s="216">
        <f t="shared" si="33"/>
        <v>0.002737</v>
      </c>
      <c r="Q20" s="280">
        <v>47</v>
      </c>
      <c r="R20" s="280">
        <v>63.34</v>
      </c>
      <c r="S20" s="217">
        <f t="shared" si="3"/>
        <v>91</v>
      </c>
      <c r="T20" s="282"/>
      <c r="U20" s="171">
        <f t="shared" si="4"/>
        <v>316.17</v>
      </c>
      <c r="V20" s="172">
        <f t="shared" si="5"/>
        <v>3.47</v>
      </c>
      <c r="W20" s="255"/>
      <c r="X20" s="222" t="s">
        <v>23</v>
      </c>
      <c r="Y20" s="219">
        <v>14.49</v>
      </c>
      <c r="Z20" s="220">
        <f t="shared" si="6"/>
        <v>5639.07</v>
      </c>
      <c r="AA20" s="197">
        <f t="shared" si="7"/>
        <v>21.928</v>
      </c>
      <c r="AB20" s="197">
        <f t="shared" si="8"/>
        <v>0</v>
      </c>
      <c r="AC20" s="197">
        <v>21.928</v>
      </c>
      <c r="AD20" s="220">
        <v>1050.67</v>
      </c>
      <c r="AE20" s="164">
        <f t="shared" si="9"/>
        <v>23039.09</v>
      </c>
      <c r="AF20" s="164">
        <f t="shared" si="10"/>
        <v>28678.16</v>
      </c>
      <c r="AG20" s="235">
        <f t="shared" si="11"/>
        <v>73.69</v>
      </c>
      <c r="AH20" s="221">
        <f t="shared" si="12"/>
        <v>73.69</v>
      </c>
      <c r="AI20" s="222" t="s">
        <v>23</v>
      </c>
      <c r="AJ20" s="181">
        <v>1590.78</v>
      </c>
      <c r="AK20" s="175">
        <f t="shared" si="13"/>
        <v>0</v>
      </c>
      <c r="AL20" s="175">
        <f t="shared" si="14"/>
        <v>0</v>
      </c>
      <c r="AM20" s="174">
        <f t="shared" si="15"/>
        <v>0</v>
      </c>
      <c r="AN20" s="170" t="e">
        <f t="shared" si="16"/>
        <v>#DIV/0!</v>
      </c>
      <c r="AO20" s="168">
        <v>0</v>
      </c>
      <c r="AP20" s="168">
        <f t="shared" si="28"/>
        <v>0</v>
      </c>
      <c r="AQ20" s="168">
        <f t="shared" si="29"/>
        <v>0</v>
      </c>
      <c r="AR20" s="205">
        <v>100</v>
      </c>
      <c r="AS20" s="205">
        <f t="shared" si="30"/>
        <v>91.64071</v>
      </c>
      <c r="AT20" s="206">
        <f t="shared" si="17"/>
        <v>8.35929</v>
      </c>
      <c r="AU20" s="207">
        <f t="shared" si="18"/>
        <v>0</v>
      </c>
      <c r="AV20" s="207">
        <f t="shared" si="19"/>
        <v>0</v>
      </c>
      <c r="AW20" s="234">
        <f t="shared" si="20"/>
        <v>0</v>
      </c>
      <c r="AX20" s="194">
        <f t="shared" si="21"/>
        <v>0</v>
      </c>
      <c r="AY20" s="194">
        <f t="shared" si="22"/>
        <v>0</v>
      </c>
      <c r="AZ20" s="222" t="s">
        <v>23</v>
      </c>
      <c r="BA20" s="192"/>
      <c r="BB20" s="175">
        <v>1050.67</v>
      </c>
      <c r="BC20" s="175">
        <f t="shared" si="34"/>
        <v>0</v>
      </c>
      <c r="BD20" s="175">
        <f t="shared" si="31"/>
        <v>0</v>
      </c>
      <c r="BE20" s="168">
        <f t="shared" si="23"/>
        <v>21.928</v>
      </c>
      <c r="BF20" s="168">
        <f t="shared" si="24"/>
        <v>0</v>
      </c>
      <c r="BG20" s="168">
        <f t="shared" si="25"/>
        <v>21.928</v>
      </c>
      <c r="BH20" s="175">
        <f t="shared" si="26"/>
        <v>0</v>
      </c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</row>
    <row r="21" spans="1:105" ht="15.75">
      <c r="A21" s="160">
        <v>13</v>
      </c>
      <c r="B21" s="244" t="s">
        <v>24</v>
      </c>
      <c r="C21" s="278">
        <v>3309.7</v>
      </c>
      <c r="D21" s="236">
        <v>116.9</v>
      </c>
      <c r="E21" s="236">
        <v>3426.6</v>
      </c>
      <c r="F21" s="236">
        <v>3426.6</v>
      </c>
      <c r="G21" s="279">
        <v>351.63</v>
      </c>
      <c r="H21" s="171">
        <f t="shared" si="0"/>
        <v>359.37</v>
      </c>
      <c r="I21" s="164">
        <f t="shared" si="1"/>
        <v>1.11</v>
      </c>
      <c r="J21" s="164">
        <f t="shared" si="27"/>
        <v>358.26</v>
      </c>
      <c r="K21" s="280">
        <v>124</v>
      </c>
      <c r="L21" s="186">
        <v>0.03</v>
      </c>
      <c r="M21" s="170">
        <v>307.2</v>
      </c>
      <c r="N21" s="186">
        <f t="shared" si="32"/>
        <v>3733.8</v>
      </c>
      <c r="O21" s="186">
        <f t="shared" si="2"/>
        <v>9.22</v>
      </c>
      <c r="P21" s="216">
        <f t="shared" si="33"/>
        <v>0.002691</v>
      </c>
      <c r="Q21" s="280">
        <v>48</v>
      </c>
      <c r="R21" s="280">
        <v>67.5</v>
      </c>
      <c r="S21" s="217">
        <f t="shared" si="3"/>
        <v>76</v>
      </c>
      <c r="T21" s="282">
        <v>0.8</v>
      </c>
      <c r="U21" s="171">
        <f t="shared" si="4"/>
        <v>281.85</v>
      </c>
      <c r="V21" s="172">
        <f t="shared" si="5"/>
        <v>3.71</v>
      </c>
      <c r="W21" s="255"/>
      <c r="X21" s="222" t="s">
        <v>24</v>
      </c>
      <c r="Y21" s="219">
        <v>14.49</v>
      </c>
      <c r="Z21" s="220">
        <f t="shared" si="6"/>
        <v>5191.19</v>
      </c>
      <c r="AA21" s="197">
        <f t="shared" si="7"/>
        <v>19.894</v>
      </c>
      <c r="AB21" s="197">
        <f t="shared" si="8"/>
        <v>0.062</v>
      </c>
      <c r="AC21" s="197">
        <v>19.956</v>
      </c>
      <c r="AD21" s="220">
        <v>1050.67</v>
      </c>
      <c r="AE21" s="164">
        <f t="shared" si="9"/>
        <v>20902.03</v>
      </c>
      <c r="AF21" s="164">
        <f t="shared" si="10"/>
        <v>26093.22</v>
      </c>
      <c r="AG21" s="235">
        <f t="shared" si="11"/>
        <v>72.83</v>
      </c>
      <c r="AH21" s="221">
        <f t="shared" si="12"/>
        <v>72.83</v>
      </c>
      <c r="AI21" s="222" t="s">
        <v>24</v>
      </c>
      <c r="AJ21" s="181">
        <v>1590.78</v>
      </c>
      <c r="AK21" s="175">
        <f t="shared" si="13"/>
        <v>98.63</v>
      </c>
      <c r="AL21" s="175">
        <f t="shared" si="14"/>
        <v>16.08</v>
      </c>
      <c r="AM21" s="174">
        <f t="shared" si="15"/>
        <v>114.71</v>
      </c>
      <c r="AN21" s="170">
        <f t="shared" si="16"/>
        <v>103.34</v>
      </c>
      <c r="AO21" s="168">
        <v>0</v>
      </c>
      <c r="AP21" s="168">
        <f t="shared" si="28"/>
        <v>0</v>
      </c>
      <c r="AQ21" s="168">
        <f t="shared" si="29"/>
        <v>0</v>
      </c>
      <c r="AR21" s="205">
        <v>100</v>
      </c>
      <c r="AS21" s="205">
        <f t="shared" si="30"/>
        <v>91.77246</v>
      </c>
      <c r="AT21" s="206">
        <f t="shared" si="17"/>
        <v>8.22754</v>
      </c>
      <c r="AU21" s="207">
        <f t="shared" si="18"/>
        <v>0</v>
      </c>
      <c r="AV21" s="207">
        <f t="shared" si="19"/>
        <v>0</v>
      </c>
      <c r="AW21" s="234">
        <f t="shared" si="20"/>
        <v>0</v>
      </c>
      <c r="AX21" s="194">
        <f t="shared" si="21"/>
        <v>0</v>
      </c>
      <c r="AY21" s="194">
        <f t="shared" si="22"/>
        <v>0</v>
      </c>
      <c r="AZ21" s="222" t="s">
        <v>24</v>
      </c>
      <c r="BA21" s="192"/>
      <c r="BB21" s="175">
        <v>1050.67</v>
      </c>
      <c r="BC21" s="175">
        <f t="shared" si="34"/>
        <v>0</v>
      </c>
      <c r="BD21" s="175">
        <f t="shared" si="31"/>
        <v>0</v>
      </c>
      <c r="BE21" s="168">
        <f t="shared" si="23"/>
        <v>19.894</v>
      </c>
      <c r="BF21" s="168">
        <f t="shared" si="24"/>
        <v>0.062</v>
      </c>
      <c r="BG21" s="168">
        <f t="shared" si="25"/>
        <v>19.956</v>
      </c>
      <c r="BH21" s="175">
        <f t="shared" si="26"/>
        <v>0</v>
      </c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</row>
    <row r="22" spans="1:105" ht="15.75">
      <c r="A22" s="163">
        <v>14</v>
      </c>
      <c r="B22" s="244" t="s">
        <v>25</v>
      </c>
      <c r="C22" s="278">
        <v>3427.4</v>
      </c>
      <c r="D22" s="236"/>
      <c r="E22" s="236">
        <v>3427.4</v>
      </c>
      <c r="F22" s="236">
        <v>3427.4</v>
      </c>
      <c r="G22" s="279">
        <v>323.89</v>
      </c>
      <c r="H22" s="171">
        <f t="shared" si="0"/>
        <v>331.02</v>
      </c>
      <c r="I22" s="164">
        <f t="shared" si="1"/>
        <v>0</v>
      </c>
      <c r="J22" s="164">
        <f t="shared" si="27"/>
        <v>331.02</v>
      </c>
      <c r="K22" s="280">
        <v>118</v>
      </c>
      <c r="L22" s="186">
        <v>0.03</v>
      </c>
      <c r="M22" s="170">
        <v>305.6</v>
      </c>
      <c r="N22" s="186">
        <f t="shared" si="32"/>
        <v>3733</v>
      </c>
      <c r="O22" s="186">
        <f t="shared" si="2"/>
        <v>9.17</v>
      </c>
      <c r="P22" s="216">
        <f t="shared" si="33"/>
        <v>0.002675</v>
      </c>
      <c r="Q22" s="280">
        <v>52</v>
      </c>
      <c r="R22" s="280">
        <v>43.78</v>
      </c>
      <c r="S22" s="217">
        <f t="shared" si="3"/>
        <v>66</v>
      </c>
      <c r="T22" s="282"/>
      <c r="U22" s="171">
        <f t="shared" si="4"/>
        <v>278.07</v>
      </c>
      <c r="V22" s="172">
        <f t="shared" si="5"/>
        <v>4.21</v>
      </c>
      <c r="W22" s="255"/>
      <c r="X22" s="222" t="s">
        <v>25</v>
      </c>
      <c r="Y22" s="219">
        <v>14.49</v>
      </c>
      <c r="Z22" s="220">
        <f t="shared" si="6"/>
        <v>4796.48</v>
      </c>
      <c r="AA22" s="197">
        <f t="shared" si="7"/>
        <v>17.877</v>
      </c>
      <c r="AB22" s="197">
        <f t="shared" si="8"/>
        <v>0</v>
      </c>
      <c r="AC22" s="197">
        <v>17.877</v>
      </c>
      <c r="AD22" s="220">
        <v>1050.67</v>
      </c>
      <c r="AE22" s="164">
        <f t="shared" si="9"/>
        <v>18782.83</v>
      </c>
      <c r="AF22" s="164">
        <f t="shared" si="10"/>
        <v>23579.31</v>
      </c>
      <c r="AG22" s="235">
        <f t="shared" si="11"/>
        <v>71.23</v>
      </c>
      <c r="AH22" s="221">
        <f t="shared" si="12"/>
        <v>71.23</v>
      </c>
      <c r="AI22" s="222" t="s">
        <v>25</v>
      </c>
      <c r="AJ22" s="181">
        <v>1590.78</v>
      </c>
      <c r="AK22" s="175">
        <f t="shared" si="13"/>
        <v>0</v>
      </c>
      <c r="AL22" s="175">
        <f t="shared" si="14"/>
        <v>0</v>
      </c>
      <c r="AM22" s="174">
        <f t="shared" si="15"/>
        <v>0</v>
      </c>
      <c r="AN22" s="170" t="e">
        <f t="shared" si="16"/>
        <v>#DIV/0!</v>
      </c>
      <c r="AO22" s="168">
        <v>0</v>
      </c>
      <c r="AP22" s="168">
        <f t="shared" si="28"/>
        <v>0</v>
      </c>
      <c r="AQ22" s="168">
        <f t="shared" si="29"/>
        <v>0</v>
      </c>
      <c r="AR22" s="205">
        <v>100</v>
      </c>
      <c r="AS22" s="205">
        <f t="shared" si="30"/>
        <v>91.81355</v>
      </c>
      <c r="AT22" s="206">
        <f t="shared" si="17"/>
        <v>8.18645</v>
      </c>
      <c r="AU22" s="207">
        <f t="shared" si="18"/>
        <v>0</v>
      </c>
      <c r="AV22" s="207">
        <f t="shared" si="19"/>
        <v>0</v>
      </c>
      <c r="AW22" s="234">
        <f t="shared" si="20"/>
        <v>0</v>
      </c>
      <c r="AX22" s="194">
        <f t="shared" si="21"/>
        <v>0</v>
      </c>
      <c r="AY22" s="194">
        <f t="shared" si="22"/>
        <v>0</v>
      </c>
      <c r="AZ22" s="222" t="s">
        <v>25</v>
      </c>
      <c r="BA22" s="192"/>
      <c r="BB22" s="175">
        <v>1050.67</v>
      </c>
      <c r="BC22" s="175">
        <f t="shared" si="34"/>
        <v>0</v>
      </c>
      <c r="BD22" s="175">
        <f t="shared" si="31"/>
        <v>0</v>
      </c>
      <c r="BE22" s="168">
        <f t="shared" si="23"/>
        <v>17.877</v>
      </c>
      <c r="BF22" s="168">
        <f t="shared" si="24"/>
        <v>0</v>
      </c>
      <c r="BG22" s="168">
        <f t="shared" si="25"/>
        <v>17.877</v>
      </c>
      <c r="BH22" s="175">
        <f t="shared" si="26"/>
        <v>0</v>
      </c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</row>
    <row r="23" spans="1:105" s="263" customFormat="1" ht="15.75">
      <c r="A23" s="163">
        <v>15</v>
      </c>
      <c r="B23" s="244" t="s">
        <v>26</v>
      </c>
      <c r="C23" s="278">
        <v>3462.8</v>
      </c>
      <c r="D23" s="236"/>
      <c r="E23" s="236">
        <v>3462.8</v>
      </c>
      <c r="F23" s="236">
        <v>3462.8</v>
      </c>
      <c r="G23" s="279">
        <v>340.5</v>
      </c>
      <c r="H23" s="171">
        <f t="shared" si="0"/>
        <v>347.99</v>
      </c>
      <c r="I23" s="164">
        <f t="shared" si="1"/>
        <v>0</v>
      </c>
      <c r="J23" s="164">
        <f t="shared" si="27"/>
        <v>347.99</v>
      </c>
      <c r="K23" s="280">
        <v>126</v>
      </c>
      <c r="L23" s="186">
        <v>0.03</v>
      </c>
      <c r="M23" s="170">
        <v>344.5</v>
      </c>
      <c r="N23" s="186">
        <f t="shared" si="32"/>
        <v>3807.3</v>
      </c>
      <c r="O23" s="186">
        <f t="shared" si="2"/>
        <v>10.34</v>
      </c>
      <c r="P23" s="216">
        <f t="shared" si="33"/>
        <v>0.002986</v>
      </c>
      <c r="Q23" s="280">
        <v>38</v>
      </c>
      <c r="R23" s="280">
        <v>55.05</v>
      </c>
      <c r="S23" s="217">
        <f t="shared" si="3"/>
        <v>88</v>
      </c>
      <c r="T23" s="282"/>
      <c r="U23" s="171">
        <f t="shared" si="4"/>
        <v>282.6</v>
      </c>
      <c r="V23" s="172">
        <f t="shared" si="5"/>
        <v>3.21</v>
      </c>
      <c r="W23" s="255"/>
      <c r="X23" s="222" t="s">
        <v>26</v>
      </c>
      <c r="Y23" s="219">
        <v>14.49</v>
      </c>
      <c r="Z23" s="220">
        <f t="shared" si="6"/>
        <v>5042.38</v>
      </c>
      <c r="AA23" s="197">
        <f t="shared" si="7"/>
        <v>20.074</v>
      </c>
      <c r="AB23" s="197">
        <f t="shared" si="8"/>
        <v>0</v>
      </c>
      <c r="AC23" s="197">
        <v>20.074</v>
      </c>
      <c r="AD23" s="220">
        <v>1050.67</v>
      </c>
      <c r="AE23" s="164">
        <f t="shared" si="9"/>
        <v>21091.15</v>
      </c>
      <c r="AF23" s="164">
        <f t="shared" si="10"/>
        <v>26133.53</v>
      </c>
      <c r="AG23" s="235">
        <f t="shared" si="11"/>
        <v>75.1</v>
      </c>
      <c r="AH23" s="221">
        <f t="shared" si="12"/>
        <v>75.1</v>
      </c>
      <c r="AI23" s="222" t="s">
        <v>26</v>
      </c>
      <c r="AJ23" s="181">
        <v>1590.78</v>
      </c>
      <c r="AK23" s="175">
        <f t="shared" si="13"/>
        <v>0</v>
      </c>
      <c r="AL23" s="175">
        <f t="shared" si="14"/>
        <v>0</v>
      </c>
      <c r="AM23" s="174">
        <f t="shared" si="15"/>
        <v>0</v>
      </c>
      <c r="AN23" s="170" t="e">
        <f t="shared" si="16"/>
        <v>#DIV/0!</v>
      </c>
      <c r="AO23" s="168">
        <v>0</v>
      </c>
      <c r="AP23" s="256">
        <f t="shared" si="28"/>
        <v>0</v>
      </c>
      <c r="AQ23" s="256">
        <f t="shared" si="29"/>
        <v>0</v>
      </c>
      <c r="AR23" s="257">
        <v>100</v>
      </c>
      <c r="AS23" s="257">
        <f t="shared" si="30"/>
        <v>90.95159</v>
      </c>
      <c r="AT23" s="258">
        <f t="shared" si="17"/>
        <v>9.04841</v>
      </c>
      <c r="AU23" s="259">
        <f t="shared" si="18"/>
        <v>0</v>
      </c>
      <c r="AV23" s="259">
        <f t="shared" si="19"/>
        <v>0</v>
      </c>
      <c r="AW23" s="260">
        <f t="shared" si="20"/>
        <v>0</v>
      </c>
      <c r="AX23" s="261">
        <f t="shared" si="21"/>
        <v>0</v>
      </c>
      <c r="AY23" s="261">
        <f t="shared" si="22"/>
        <v>0</v>
      </c>
      <c r="AZ23" s="222" t="s">
        <v>26</v>
      </c>
      <c r="BA23" s="192"/>
      <c r="BB23" s="175">
        <v>1050.67</v>
      </c>
      <c r="BC23" s="175">
        <f t="shared" si="34"/>
        <v>0</v>
      </c>
      <c r="BD23" s="175">
        <f t="shared" si="31"/>
        <v>0</v>
      </c>
      <c r="BE23" s="168">
        <f t="shared" si="23"/>
        <v>20.074</v>
      </c>
      <c r="BF23" s="168">
        <f t="shared" si="24"/>
        <v>0</v>
      </c>
      <c r="BG23" s="168">
        <f t="shared" si="25"/>
        <v>20.074</v>
      </c>
      <c r="BH23" s="175">
        <f t="shared" si="26"/>
        <v>0</v>
      </c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</row>
    <row r="24" spans="1:105" s="263" customFormat="1" ht="15.75">
      <c r="A24" s="163">
        <v>16</v>
      </c>
      <c r="B24" s="244" t="s">
        <v>27</v>
      </c>
      <c r="C24" s="278">
        <v>3565.6</v>
      </c>
      <c r="D24" s="236"/>
      <c r="E24" s="236">
        <v>3565.6</v>
      </c>
      <c r="F24" s="236">
        <v>3565.6</v>
      </c>
      <c r="G24" s="279">
        <v>353.79</v>
      </c>
      <c r="H24" s="171">
        <f t="shared" si="0"/>
        <v>361.57</v>
      </c>
      <c r="I24" s="164">
        <f t="shared" si="1"/>
        <v>0</v>
      </c>
      <c r="J24" s="164">
        <f t="shared" si="27"/>
        <v>361.57</v>
      </c>
      <c r="K24" s="280">
        <v>129</v>
      </c>
      <c r="L24" s="186">
        <v>0.03</v>
      </c>
      <c r="M24" s="170">
        <v>314.4</v>
      </c>
      <c r="N24" s="186">
        <f t="shared" si="32"/>
        <v>3880</v>
      </c>
      <c r="O24" s="186">
        <f t="shared" si="2"/>
        <v>9.43</v>
      </c>
      <c r="P24" s="216">
        <f t="shared" si="33"/>
        <v>0.002645</v>
      </c>
      <c r="Q24" s="280">
        <v>81</v>
      </c>
      <c r="R24" s="280">
        <v>138.58</v>
      </c>
      <c r="S24" s="217">
        <f t="shared" si="3"/>
        <v>48</v>
      </c>
      <c r="T24" s="282"/>
      <c r="U24" s="171">
        <f t="shared" si="4"/>
        <v>213.56</v>
      </c>
      <c r="V24" s="172">
        <f t="shared" si="5"/>
        <v>4.45</v>
      </c>
      <c r="W24" s="255"/>
      <c r="X24" s="222" t="s">
        <v>27</v>
      </c>
      <c r="Y24" s="219">
        <v>14.49</v>
      </c>
      <c r="Z24" s="220">
        <f t="shared" si="6"/>
        <v>5239.15</v>
      </c>
      <c r="AA24" s="197">
        <f t="shared" si="7"/>
        <v>20.677</v>
      </c>
      <c r="AB24" s="197">
        <f t="shared" si="8"/>
        <v>0</v>
      </c>
      <c r="AC24" s="197">
        <v>20.677</v>
      </c>
      <c r="AD24" s="220">
        <v>1050.67</v>
      </c>
      <c r="AE24" s="164">
        <f t="shared" si="9"/>
        <v>21724.7</v>
      </c>
      <c r="AF24" s="164">
        <f t="shared" si="10"/>
        <v>26963.85</v>
      </c>
      <c r="AG24" s="235">
        <f t="shared" si="11"/>
        <v>74.57</v>
      </c>
      <c r="AH24" s="221">
        <f t="shared" si="12"/>
        <v>74.57</v>
      </c>
      <c r="AI24" s="222" t="s">
        <v>27</v>
      </c>
      <c r="AJ24" s="181">
        <v>1590.78</v>
      </c>
      <c r="AK24" s="175">
        <f t="shared" si="13"/>
        <v>0</v>
      </c>
      <c r="AL24" s="175">
        <f t="shared" si="14"/>
        <v>0</v>
      </c>
      <c r="AM24" s="174">
        <f t="shared" si="15"/>
        <v>0</v>
      </c>
      <c r="AN24" s="170" t="e">
        <f t="shared" si="16"/>
        <v>#DIV/0!</v>
      </c>
      <c r="AO24" s="168">
        <v>0</v>
      </c>
      <c r="AP24" s="256">
        <f t="shared" si="28"/>
        <v>0</v>
      </c>
      <c r="AQ24" s="256">
        <f t="shared" si="29"/>
        <v>0</v>
      </c>
      <c r="AR24" s="257">
        <v>100</v>
      </c>
      <c r="AS24" s="257">
        <f t="shared" si="30"/>
        <v>91.89691</v>
      </c>
      <c r="AT24" s="258">
        <f t="shared" si="17"/>
        <v>8.10309</v>
      </c>
      <c r="AU24" s="259">
        <f t="shared" si="18"/>
        <v>0</v>
      </c>
      <c r="AV24" s="259">
        <f t="shared" si="19"/>
        <v>0</v>
      </c>
      <c r="AW24" s="260">
        <f t="shared" si="20"/>
        <v>0</v>
      </c>
      <c r="AX24" s="261">
        <f t="shared" si="21"/>
        <v>0</v>
      </c>
      <c r="AY24" s="261">
        <f t="shared" si="22"/>
        <v>0</v>
      </c>
      <c r="AZ24" s="222" t="s">
        <v>27</v>
      </c>
      <c r="BA24" s="192"/>
      <c r="BB24" s="175">
        <v>1050.67</v>
      </c>
      <c r="BC24" s="175">
        <f t="shared" si="34"/>
        <v>0</v>
      </c>
      <c r="BD24" s="175">
        <f t="shared" si="31"/>
        <v>0</v>
      </c>
      <c r="BE24" s="168">
        <f t="shared" si="23"/>
        <v>20.677</v>
      </c>
      <c r="BF24" s="168">
        <f t="shared" si="24"/>
        <v>0</v>
      </c>
      <c r="BG24" s="168">
        <f t="shared" si="25"/>
        <v>20.677</v>
      </c>
      <c r="BH24" s="175">
        <f t="shared" si="26"/>
        <v>0</v>
      </c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</row>
    <row r="25" spans="1:105" ht="15.75">
      <c r="A25" s="160">
        <v>17</v>
      </c>
      <c r="B25" s="244" t="s">
        <v>28</v>
      </c>
      <c r="C25" s="278">
        <v>3578.3</v>
      </c>
      <c r="D25" s="236"/>
      <c r="E25" s="236">
        <v>3578.3</v>
      </c>
      <c r="F25" s="236">
        <v>3578.3</v>
      </c>
      <c r="G25" s="279">
        <v>399.32</v>
      </c>
      <c r="H25" s="171">
        <f t="shared" si="0"/>
        <v>408.11</v>
      </c>
      <c r="I25" s="164">
        <f t="shared" si="1"/>
        <v>0</v>
      </c>
      <c r="J25" s="164">
        <f t="shared" si="27"/>
        <v>408.11</v>
      </c>
      <c r="K25" s="280">
        <v>139</v>
      </c>
      <c r="L25" s="186">
        <v>0.03</v>
      </c>
      <c r="M25" s="170">
        <v>317.6</v>
      </c>
      <c r="N25" s="186">
        <f t="shared" si="32"/>
        <v>3895.9</v>
      </c>
      <c r="O25" s="186">
        <f t="shared" si="2"/>
        <v>9.53</v>
      </c>
      <c r="P25" s="216">
        <f t="shared" si="33"/>
        <v>0.002663</v>
      </c>
      <c r="Q25" s="280">
        <v>65</v>
      </c>
      <c r="R25" s="280">
        <v>73.28</v>
      </c>
      <c r="S25" s="217">
        <f t="shared" si="3"/>
        <v>74</v>
      </c>
      <c r="T25" s="282"/>
      <c r="U25" s="171">
        <f t="shared" si="4"/>
        <v>325.3</v>
      </c>
      <c r="V25" s="172">
        <f t="shared" si="5"/>
        <v>4.4</v>
      </c>
      <c r="W25" s="255"/>
      <c r="X25" s="222" t="s">
        <v>28</v>
      </c>
      <c r="Y25" s="219">
        <v>14.49</v>
      </c>
      <c r="Z25" s="220">
        <f t="shared" si="6"/>
        <v>5913.51</v>
      </c>
      <c r="AA25" s="197">
        <f t="shared" si="7"/>
        <v>23.922</v>
      </c>
      <c r="AB25" s="197">
        <f t="shared" si="8"/>
        <v>0</v>
      </c>
      <c r="AC25" s="197">
        <v>23.922</v>
      </c>
      <c r="AD25" s="220">
        <v>1050.67</v>
      </c>
      <c r="AE25" s="164">
        <f t="shared" si="9"/>
        <v>25134.13</v>
      </c>
      <c r="AF25" s="164">
        <f t="shared" si="10"/>
        <v>31047.64</v>
      </c>
      <c r="AG25" s="235">
        <f t="shared" si="11"/>
        <v>76.08</v>
      </c>
      <c r="AH25" s="221">
        <f t="shared" si="12"/>
        <v>76.08</v>
      </c>
      <c r="AI25" s="222" t="s">
        <v>28</v>
      </c>
      <c r="AJ25" s="181">
        <v>1590.78</v>
      </c>
      <c r="AK25" s="175">
        <f t="shared" si="13"/>
        <v>0</v>
      </c>
      <c r="AL25" s="175">
        <f t="shared" si="14"/>
        <v>0</v>
      </c>
      <c r="AM25" s="174">
        <f t="shared" si="15"/>
        <v>0</v>
      </c>
      <c r="AN25" s="170" t="e">
        <f t="shared" si="16"/>
        <v>#DIV/0!</v>
      </c>
      <c r="AO25" s="168">
        <v>0</v>
      </c>
      <c r="AP25" s="168">
        <f t="shared" si="28"/>
        <v>0</v>
      </c>
      <c r="AQ25" s="168">
        <f t="shared" si="29"/>
        <v>0</v>
      </c>
      <c r="AR25" s="205">
        <v>100</v>
      </c>
      <c r="AS25" s="205">
        <f t="shared" si="30"/>
        <v>91.84784</v>
      </c>
      <c r="AT25" s="206">
        <f t="shared" si="17"/>
        <v>8.15216</v>
      </c>
      <c r="AU25" s="207">
        <f t="shared" si="18"/>
        <v>0</v>
      </c>
      <c r="AV25" s="207">
        <f t="shared" si="19"/>
        <v>0</v>
      </c>
      <c r="AW25" s="234">
        <f t="shared" si="20"/>
        <v>0</v>
      </c>
      <c r="AX25" s="194">
        <f t="shared" si="21"/>
        <v>0</v>
      </c>
      <c r="AY25" s="194">
        <f t="shared" si="22"/>
        <v>0</v>
      </c>
      <c r="AZ25" s="222" t="s">
        <v>28</v>
      </c>
      <c r="BA25" s="192"/>
      <c r="BB25" s="175">
        <v>1050.67</v>
      </c>
      <c r="BC25" s="175">
        <f t="shared" si="34"/>
        <v>0</v>
      </c>
      <c r="BD25" s="175">
        <f t="shared" si="31"/>
        <v>0</v>
      </c>
      <c r="BE25" s="168">
        <f t="shared" si="23"/>
        <v>23.922</v>
      </c>
      <c r="BF25" s="168">
        <f t="shared" si="24"/>
        <v>0</v>
      </c>
      <c r="BG25" s="168">
        <f t="shared" si="25"/>
        <v>23.922</v>
      </c>
      <c r="BH25" s="175">
        <f t="shared" si="26"/>
        <v>0</v>
      </c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</row>
    <row r="26" spans="1:105" ht="15.75">
      <c r="A26" s="160">
        <v>18</v>
      </c>
      <c r="B26" s="244" t="s">
        <v>29</v>
      </c>
      <c r="C26" s="278">
        <v>3530.8</v>
      </c>
      <c r="D26" s="236"/>
      <c r="E26" s="236">
        <v>3530.8</v>
      </c>
      <c r="F26" s="236">
        <v>3530.8</v>
      </c>
      <c r="G26" s="279">
        <v>333.89</v>
      </c>
      <c r="H26" s="171">
        <f t="shared" si="0"/>
        <v>341.24</v>
      </c>
      <c r="I26" s="164">
        <f t="shared" si="1"/>
        <v>0</v>
      </c>
      <c r="J26" s="164">
        <f t="shared" si="27"/>
        <v>341.24</v>
      </c>
      <c r="K26" s="280">
        <v>152</v>
      </c>
      <c r="L26" s="186">
        <v>0.03</v>
      </c>
      <c r="M26" s="170">
        <v>309.6</v>
      </c>
      <c r="N26" s="186">
        <f t="shared" si="32"/>
        <v>3840.4</v>
      </c>
      <c r="O26" s="186">
        <f t="shared" si="2"/>
        <v>9.29</v>
      </c>
      <c r="P26" s="216">
        <f t="shared" si="33"/>
        <v>0.002631</v>
      </c>
      <c r="Q26" s="280">
        <v>88</v>
      </c>
      <c r="R26" s="280">
        <v>116.85</v>
      </c>
      <c r="S26" s="217">
        <f t="shared" si="3"/>
        <v>64</v>
      </c>
      <c r="T26" s="282"/>
      <c r="U26" s="171">
        <f t="shared" si="4"/>
        <v>215.1</v>
      </c>
      <c r="V26" s="172">
        <f t="shared" si="5"/>
        <v>3.36</v>
      </c>
      <c r="W26" s="255"/>
      <c r="X26" s="222" t="s">
        <v>29</v>
      </c>
      <c r="Y26" s="219">
        <v>14.49</v>
      </c>
      <c r="Z26" s="220">
        <f t="shared" si="6"/>
        <v>4944.57</v>
      </c>
      <c r="AA26" s="197">
        <f t="shared" si="7"/>
        <v>22.126</v>
      </c>
      <c r="AB26" s="197">
        <f t="shared" si="8"/>
        <v>0</v>
      </c>
      <c r="AC26" s="197">
        <v>22.126</v>
      </c>
      <c r="AD26" s="220">
        <v>1050.67</v>
      </c>
      <c r="AE26" s="164">
        <f t="shared" si="9"/>
        <v>23247.12</v>
      </c>
      <c r="AF26" s="164">
        <f t="shared" si="10"/>
        <v>28191.69</v>
      </c>
      <c r="AG26" s="235">
        <f t="shared" si="11"/>
        <v>82.62</v>
      </c>
      <c r="AH26" s="221">
        <f t="shared" si="12"/>
        <v>82.62</v>
      </c>
      <c r="AI26" s="222" t="s">
        <v>29</v>
      </c>
      <c r="AJ26" s="181">
        <v>1590.78</v>
      </c>
      <c r="AK26" s="175">
        <f t="shared" si="13"/>
        <v>0</v>
      </c>
      <c r="AL26" s="175">
        <f t="shared" si="14"/>
        <v>0</v>
      </c>
      <c r="AM26" s="174">
        <f t="shared" si="15"/>
        <v>0</v>
      </c>
      <c r="AN26" s="170" t="e">
        <f t="shared" si="16"/>
        <v>#DIV/0!</v>
      </c>
      <c r="AO26" s="168">
        <v>0</v>
      </c>
      <c r="AP26" s="168">
        <f t="shared" si="28"/>
        <v>0</v>
      </c>
      <c r="AQ26" s="168">
        <f t="shared" si="29"/>
        <v>0</v>
      </c>
      <c r="AR26" s="205">
        <v>100</v>
      </c>
      <c r="AS26" s="205">
        <f t="shared" si="30"/>
        <v>91.93834</v>
      </c>
      <c r="AT26" s="206">
        <f t="shared" si="17"/>
        <v>8.06166</v>
      </c>
      <c r="AU26" s="207">
        <f t="shared" si="18"/>
        <v>0</v>
      </c>
      <c r="AV26" s="207">
        <f t="shared" si="19"/>
        <v>0</v>
      </c>
      <c r="AW26" s="234">
        <f t="shared" si="20"/>
        <v>0</v>
      </c>
      <c r="AX26" s="194">
        <f t="shared" si="21"/>
        <v>0</v>
      </c>
      <c r="AY26" s="194">
        <f t="shared" si="22"/>
        <v>0</v>
      </c>
      <c r="AZ26" s="222" t="s">
        <v>29</v>
      </c>
      <c r="BA26" s="192"/>
      <c r="BB26" s="175">
        <v>1050.67</v>
      </c>
      <c r="BC26" s="175">
        <f t="shared" si="34"/>
        <v>0</v>
      </c>
      <c r="BD26" s="175">
        <f t="shared" si="31"/>
        <v>0</v>
      </c>
      <c r="BE26" s="168">
        <f t="shared" si="23"/>
        <v>22.126</v>
      </c>
      <c r="BF26" s="168">
        <f t="shared" si="24"/>
        <v>0</v>
      </c>
      <c r="BG26" s="168">
        <f t="shared" si="25"/>
        <v>22.126</v>
      </c>
      <c r="BH26" s="175">
        <f t="shared" si="26"/>
        <v>0</v>
      </c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</row>
    <row r="27" spans="1:105" s="263" customFormat="1" ht="15.75">
      <c r="A27" s="163">
        <v>19</v>
      </c>
      <c r="B27" s="244" t="s">
        <v>30</v>
      </c>
      <c r="C27" s="278">
        <v>3455.8</v>
      </c>
      <c r="D27" s="236"/>
      <c r="E27" s="236">
        <v>3455.8</v>
      </c>
      <c r="F27" s="236">
        <v>3455.8</v>
      </c>
      <c r="G27" s="279">
        <v>335.03</v>
      </c>
      <c r="H27" s="171">
        <f t="shared" si="0"/>
        <v>342.4</v>
      </c>
      <c r="I27" s="164">
        <f t="shared" si="1"/>
        <v>0</v>
      </c>
      <c r="J27" s="164">
        <f t="shared" si="27"/>
        <v>342.4</v>
      </c>
      <c r="K27" s="280">
        <v>139</v>
      </c>
      <c r="L27" s="186">
        <v>0.03</v>
      </c>
      <c r="M27" s="170">
        <v>305.6</v>
      </c>
      <c r="N27" s="186">
        <f t="shared" si="32"/>
        <v>3761.4</v>
      </c>
      <c r="O27" s="186">
        <f t="shared" si="2"/>
        <v>9.17</v>
      </c>
      <c r="P27" s="216">
        <f t="shared" si="33"/>
        <v>0.002654</v>
      </c>
      <c r="Q27" s="280">
        <v>80</v>
      </c>
      <c r="R27" s="280">
        <v>84.3</v>
      </c>
      <c r="S27" s="217">
        <f t="shared" si="3"/>
        <v>59</v>
      </c>
      <c r="T27" s="282"/>
      <c r="U27" s="171">
        <f t="shared" si="4"/>
        <v>248.93</v>
      </c>
      <c r="V27" s="172">
        <f t="shared" si="5"/>
        <v>4.22</v>
      </c>
      <c r="W27" s="255"/>
      <c r="X27" s="222" t="s">
        <v>30</v>
      </c>
      <c r="Y27" s="219">
        <v>14.49</v>
      </c>
      <c r="Z27" s="220">
        <f t="shared" si="6"/>
        <v>4961.38</v>
      </c>
      <c r="AA27" s="197">
        <f t="shared" si="7"/>
        <v>20.002</v>
      </c>
      <c r="AB27" s="197">
        <f t="shared" si="8"/>
        <v>0</v>
      </c>
      <c r="AC27" s="197">
        <v>20.002</v>
      </c>
      <c r="AD27" s="220">
        <v>1050.67</v>
      </c>
      <c r="AE27" s="164">
        <f t="shared" si="9"/>
        <v>21015.5</v>
      </c>
      <c r="AF27" s="164">
        <f t="shared" si="10"/>
        <v>25976.88</v>
      </c>
      <c r="AG27" s="235">
        <f t="shared" si="11"/>
        <v>75.87</v>
      </c>
      <c r="AH27" s="221">
        <f t="shared" si="12"/>
        <v>75.87</v>
      </c>
      <c r="AI27" s="222" t="s">
        <v>30</v>
      </c>
      <c r="AJ27" s="181">
        <v>1590.78</v>
      </c>
      <c r="AK27" s="175">
        <f t="shared" si="13"/>
        <v>0</v>
      </c>
      <c r="AL27" s="175">
        <f t="shared" si="14"/>
        <v>0</v>
      </c>
      <c r="AM27" s="174">
        <f t="shared" si="15"/>
        <v>0</v>
      </c>
      <c r="AN27" s="170" t="e">
        <f t="shared" si="16"/>
        <v>#DIV/0!</v>
      </c>
      <c r="AO27" s="168">
        <v>0</v>
      </c>
      <c r="AP27" s="256">
        <f t="shared" si="28"/>
        <v>0</v>
      </c>
      <c r="AQ27" s="256">
        <f t="shared" si="29"/>
        <v>0</v>
      </c>
      <c r="AR27" s="257">
        <v>100</v>
      </c>
      <c r="AS27" s="257">
        <f t="shared" si="30"/>
        <v>91.87537</v>
      </c>
      <c r="AT27" s="258">
        <f t="shared" si="17"/>
        <v>8.12463</v>
      </c>
      <c r="AU27" s="259">
        <f t="shared" si="18"/>
        <v>0</v>
      </c>
      <c r="AV27" s="259">
        <f t="shared" si="19"/>
        <v>0</v>
      </c>
      <c r="AW27" s="260">
        <f t="shared" si="20"/>
        <v>0</v>
      </c>
      <c r="AX27" s="261">
        <f t="shared" si="21"/>
        <v>0</v>
      </c>
      <c r="AY27" s="261">
        <f t="shared" si="22"/>
        <v>0</v>
      </c>
      <c r="AZ27" s="222" t="s">
        <v>30</v>
      </c>
      <c r="BA27" s="192"/>
      <c r="BB27" s="175">
        <v>1050.67</v>
      </c>
      <c r="BC27" s="175">
        <f t="shared" si="34"/>
        <v>0</v>
      </c>
      <c r="BD27" s="175">
        <f t="shared" si="31"/>
        <v>0</v>
      </c>
      <c r="BE27" s="168">
        <f t="shared" si="23"/>
        <v>20.002</v>
      </c>
      <c r="BF27" s="168">
        <f t="shared" si="24"/>
        <v>0</v>
      </c>
      <c r="BG27" s="168">
        <f t="shared" si="25"/>
        <v>20.002</v>
      </c>
      <c r="BH27" s="175">
        <f t="shared" si="26"/>
        <v>0</v>
      </c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</row>
    <row r="28" spans="1:105" ht="15.75">
      <c r="A28" s="160">
        <v>20</v>
      </c>
      <c r="B28" s="244" t="s">
        <v>31</v>
      </c>
      <c r="C28" s="278">
        <v>3512.4</v>
      </c>
      <c r="D28" s="236"/>
      <c r="E28" s="236">
        <v>3512.4</v>
      </c>
      <c r="F28" s="236">
        <v>3512.4</v>
      </c>
      <c r="G28" s="279">
        <v>345.21</v>
      </c>
      <c r="H28" s="171">
        <f t="shared" si="0"/>
        <v>352.8</v>
      </c>
      <c r="I28" s="164">
        <f t="shared" si="1"/>
        <v>0</v>
      </c>
      <c r="J28" s="164">
        <f t="shared" si="27"/>
        <v>352.8</v>
      </c>
      <c r="K28" s="280">
        <v>118</v>
      </c>
      <c r="L28" s="186">
        <v>0.03</v>
      </c>
      <c r="M28" s="170">
        <v>266.4</v>
      </c>
      <c r="N28" s="186">
        <f t="shared" si="32"/>
        <v>3778.8</v>
      </c>
      <c r="O28" s="186">
        <f t="shared" si="2"/>
        <v>7.99</v>
      </c>
      <c r="P28" s="216">
        <f t="shared" si="33"/>
        <v>0.002275</v>
      </c>
      <c r="Q28" s="280">
        <v>50</v>
      </c>
      <c r="R28" s="280">
        <v>54.72</v>
      </c>
      <c r="S28" s="217">
        <f t="shared" si="3"/>
        <v>68</v>
      </c>
      <c r="T28" s="282"/>
      <c r="U28" s="171">
        <f t="shared" si="4"/>
        <v>290.09</v>
      </c>
      <c r="V28" s="172">
        <f t="shared" si="5"/>
        <v>4.27</v>
      </c>
      <c r="W28" s="255"/>
      <c r="X28" s="222" t="s">
        <v>31</v>
      </c>
      <c r="Y28" s="219">
        <v>14.49</v>
      </c>
      <c r="Z28" s="220">
        <f t="shared" si="6"/>
        <v>5112.07</v>
      </c>
      <c r="AA28" s="197">
        <f t="shared" si="7"/>
        <v>19.793</v>
      </c>
      <c r="AB28" s="197">
        <f t="shared" si="8"/>
        <v>0</v>
      </c>
      <c r="AC28" s="197">
        <v>19.793</v>
      </c>
      <c r="AD28" s="220">
        <v>1050.67</v>
      </c>
      <c r="AE28" s="164">
        <f t="shared" si="9"/>
        <v>20795.91</v>
      </c>
      <c r="AF28" s="164">
        <f t="shared" si="10"/>
        <v>25907.98</v>
      </c>
      <c r="AG28" s="235">
        <f t="shared" si="11"/>
        <v>73.44</v>
      </c>
      <c r="AH28" s="221">
        <f t="shared" si="12"/>
        <v>73.44</v>
      </c>
      <c r="AI28" s="222" t="s">
        <v>31</v>
      </c>
      <c r="AJ28" s="181">
        <v>1590.78</v>
      </c>
      <c r="AK28" s="175">
        <f t="shared" si="13"/>
        <v>0</v>
      </c>
      <c r="AL28" s="175">
        <f t="shared" si="14"/>
        <v>0</v>
      </c>
      <c r="AM28" s="174">
        <f t="shared" si="15"/>
        <v>0</v>
      </c>
      <c r="AN28" s="170" t="e">
        <f t="shared" si="16"/>
        <v>#DIV/0!</v>
      </c>
      <c r="AO28" s="168">
        <v>0</v>
      </c>
      <c r="AP28" s="168">
        <f t="shared" si="28"/>
        <v>0</v>
      </c>
      <c r="AQ28" s="168">
        <f t="shared" si="29"/>
        <v>0</v>
      </c>
      <c r="AR28" s="205">
        <v>100</v>
      </c>
      <c r="AS28" s="205">
        <f t="shared" si="30"/>
        <v>92.95014</v>
      </c>
      <c r="AT28" s="206">
        <f t="shared" si="17"/>
        <v>7.04986</v>
      </c>
      <c r="AU28" s="207">
        <f t="shared" si="18"/>
        <v>0</v>
      </c>
      <c r="AV28" s="207">
        <f t="shared" si="19"/>
        <v>0</v>
      </c>
      <c r="AW28" s="234">
        <f t="shared" si="20"/>
        <v>0</v>
      </c>
      <c r="AX28" s="194">
        <f t="shared" si="21"/>
        <v>0</v>
      </c>
      <c r="AY28" s="194">
        <f t="shared" si="22"/>
        <v>0</v>
      </c>
      <c r="AZ28" s="222" t="s">
        <v>31</v>
      </c>
      <c r="BA28" s="192"/>
      <c r="BB28" s="175">
        <v>1050.67</v>
      </c>
      <c r="BC28" s="175">
        <f t="shared" si="34"/>
        <v>0</v>
      </c>
      <c r="BD28" s="175">
        <f t="shared" si="31"/>
        <v>0</v>
      </c>
      <c r="BE28" s="168">
        <f t="shared" si="23"/>
        <v>19.793</v>
      </c>
      <c r="BF28" s="168">
        <f t="shared" si="24"/>
        <v>0</v>
      </c>
      <c r="BG28" s="168">
        <f t="shared" si="25"/>
        <v>19.793</v>
      </c>
      <c r="BH28" s="175">
        <f t="shared" si="26"/>
        <v>0</v>
      </c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</row>
    <row r="29" spans="1:105" ht="15.75">
      <c r="A29" s="160">
        <v>21</v>
      </c>
      <c r="B29" s="244" t="s">
        <v>32</v>
      </c>
      <c r="C29" s="278">
        <v>3366.2</v>
      </c>
      <c r="D29" s="236">
        <v>108.1</v>
      </c>
      <c r="E29" s="236">
        <v>3474.3</v>
      </c>
      <c r="F29" s="236">
        <v>3474.3</v>
      </c>
      <c r="G29" s="279">
        <v>383.04</v>
      </c>
      <c r="H29" s="171">
        <f t="shared" si="0"/>
        <v>391.47</v>
      </c>
      <c r="I29" s="164">
        <f t="shared" si="1"/>
        <v>7.23</v>
      </c>
      <c r="J29" s="164">
        <f t="shared" si="27"/>
        <v>384.24</v>
      </c>
      <c r="K29" s="280">
        <v>159</v>
      </c>
      <c r="L29" s="186">
        <v>0.03</v>
      </c>
      <c r="M29" s="170">
        <v>296</v>
      </c>
      <c r="N29" s="186">
        <f t="shared" si="32"/>
        <v>3770.3</v>
      </c>
      <c r="O29" s="186">
        <f t="shared" si="2"/>
        <v>8.88</v>
      </c>
      <c r="P29" s="216">
        <f t="shared" si="33"/>
        <v>0.002556</v>
      </c>
      <c r="Q29" s="280">
        <v>50</v>
      </c>
      <c r="R29" s="280">
        <v>65.24</v>
      </c>
      <c r="S29" s="217">
        <f t="shared" si="3"/>
        <v>109</v>
      </c>
      <c r="T29" s="282">
        <v>6.949</v>
      </c>
      <c r="U29" s="171">
        <f t="shared" si="4"/>
        <v>310.4</v>
      </c>
      <c r="V29" s="172">
        <f t="shared" si="5"/>
        <v>2.85</v>
      </c>
      <c r="W29" s="255"/>
      <c r="X29" s="222" t="s">
        <v>32</v>
      </c>
      <c r="Y29" s="219">
        <v>14.49</v>
      </c>
      <c r="Z29" s="220">
        <f t="shared" si="6"/>
        <v>5567.64</v>
      </c>
      <c r="AA29" s="197">
        <f t="shared" si="7"/>
        <v>22.594</v>
      </c>
      <c r="AB29" s="197">
        <f t="shared" si="8"/>
        <v>0.425</v>
      </c>
      <c r="AC29" s="197">
        <v>23.019</v>
      </c>
      <c r="AD29" s="220">
        <v>1050.67</v>
      </c>
      <c r="AE29" s="164">
        <f t="shared" si="9"/>
        <v>23738.84</v>
      </c>
      <c r="AF29" s="164">
        <f t="shared" si="10"/>
        <v>29306.48</v>
      </c>
      <c r="AG29" s="235">
        <f t="shared" si="11"/>
        <v>76.27</v>
      </c>
      <c r="AH29" s="221">
        <f t="shared" si="12"/>
        <v>76.27</v>
      </c>
      <c r="AI29" s="222" t="s">
        <v>32</v>
      </c>
      <c r="AJ29" s="181">
        <v>1590.78</v>
      </c>
      <c r="AK29" s="175">
        <f t="shared" si="13"/>
        <v>676.08</v>
      </c>
      <c r="AL29" s="175">
        <f t="shared" si="14"/>
        <v>104.76</v>
      </c>
      <c r="AM29" s="174">
        <f t="shared" si="15"/>
        <v>780.84</v>
      </c>
      <c r="AN29" s="170">
        <f t="shared" si="16"/>
        <v>108</v>
      </c>
      <c r="AO29" s="168">
        <v>0</v>
      </c>
      <c r="AP29" s="168">
        <f t="shared" si="28"/>
        <v>0</v>
      </c>
      <c r="AQ29" s="168">
        <f t="shared" si="29"/>
        <v>0</v>
      </c>
      <c r="AR29" s="205">
        <v>100</v>
      </c>
      <c r="AS29" s="205">
        <f t="shared" si="30"/>
        <v>92.14917</v>
      </c>
      <c r="AT29" s="206">
        <f t="shared" si="17"/>
        <v>7.85083</v>
      </c>
      <c r="AU29" s="207">
        <f t="shared" si="18"/>
        <v>0</v>
      </c>
      <c r="AV29" s="207">
        <f t="shared" si="19"/>
        <v>0</v>
      </c>
      <c r="AW29" s="234">
        <f t="shared" si="20"/>
        <v>0</v>
      </c>
      <c r="AX29" s="194">
        <f t="shared" si="21"/>
        <v>0</v>
      </c>
      <c r="AY29" s="194">
        <f t="shared" si="22"/>
        <v>0</v>
      </c>
      <c r="AZ29" s="222" t="s">
        <v>32</v>
      </c>
      <c r="BA29" s="192"/>
      <c r="BB29" s="175">
        <v>1050.67</v>
      </c>
      <c r="BC29" s="175">
        <f t="shared" si="34"/>
        <v>0</v>
      </c>
      <c r="BD29" s="175">
        <f t="shared" si="31"/>
        <v>0</v>
      </c>
      <c r="BE29" s="168">
        <f t="shared" si="23"/>
        <v>22.594</v>
      </c>
      <c r="BF29" s="168">
        <f t="shared" si="24"/>
        <v>0.425</v>
      </c>
      <c r="BG29" s="168">
        <f t="shared" si="25"/>
        <v>23.019</v>
      </c>
      <c r="BH29" s="175">
        <f t="shared" si="26"/>
        <v>0</v>
      </c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</row>
    <row r="30" spans="1:105" ht="15.75">
      <c r="A30" s="160">
        <v>22</v>
      </c>
      <c r="B30" s="244" t="s">
        <v>33</v>
      </c>
      <c r="C30" s="278">
        <v>6222</v>
      </c>
      <c r="D30" s="236"/>
      <c r="E30" s="236">
        <v>6222</v>
      </c>
      <c r="F30" s="236">
        <v>6222</v>
      </c>
      <c r="G30" s="279">
        <v>555.75</v>
      </c>
      <c r="H30" s="171">
        <f t="shared" si="0"/>
        <v>567.98</v>
      </c>
      <c r="I30" s="164">
        <f t="shared" si="1"/>
        <v>0</v>
      </c>
      <c r="J30" s="164">
        <f t="shared" si="27"/>
        <v>567.98</v>
      </c>
      <c r="K30" s="280">
        <v>268</v>
      </c>
      <c r="L30" s="186">
        <v>0.03</v>
      </c>
      <c r="M30" s="170">
        <v>622.8</v>
      </c>
      <c r="N30" s="186">
        <f t="shared" si="32"/>
        <v>6844.8</v>
      </c>
      <c r="O30" s="186">
        <f t="shared" si="2"/>
        <v>18.68</v>
      </c>
      <c r="P30" s="216">
        <f t="shared" si="33"/>
        <v>0.003002</v>
      </c>
      <c r="Q30" s="280">
        <v>150</v>
      </c>
      <c r="R30" s="280">
        <v>193.11</v>
      </c>
      <c r="S30" s="217">
        <f t="shared" si="3"/>
        <v>118</v>
      </c>
      <c r="T30" s="282"/>
      <c r="U30" s="171">
        <f t="shared" si="4"/>
        <v>356.19</v>
      </c>
      <c r="V30" s="172">
        <f t="shared" si="5"/>
        <v>3.02</v>
      </c>
      <c r="W30" s="255"/>
      <c r="X30" s="222" t="s">
        <v>33</v>
      </c>
      <c r="Y30" s="219">
        <v>14.49</v>
      </c>
      <c r="Z30" s="220">
        <f t="shared" si="6"/>
        <v>8230.03</v>
      </c>
      <c r="AA30" s="197">
        <f t="shared" si="7"/>
        <v>32.001</v>
      </c>
      <c r="AB30" s="197">
        <f t="shared" si="8"/>
        <v>0</v>
      </c>
      <c r="AC30" s="197">
        <v>32.001</v>
      </c>
      <c r="AD30" s="220">
        <v>1050.67</v>
      </c>
      <c r="AE30" s="164">
        <f t="shared" si="9"/>
        <v>33622.49</v>
      </c>
      <c r="AF30" s="164">
        <f>Z30+AE30</f>
        <v>41852.52</v>
      </c>
      <c r="AG30" s="235">
        <f t="shared" si="11"/>
        <v>73.69</v>
      </c>
      <c r="AH30" s="221">
        <f t="shared" si="12"/>
        <v>73.69</v>
      </c>
      <c r="AI30" s="222" t="s">
        <v>33</v>
      </c>
      <c r="AJ30" s="181">
        <v>1590.78</v>
      </c>
      <c r="AK30" s="175">
        <f t="shared" si="13"/>
        <v>0</v>
      </c>
      <c r="AL30" s="175">
        <f t="shared" si="14"/>
        <v>0</v>
      </c>
      <c r="AM30" s="174">
        <f t="shared" si="15"/>
        <v>0</v>
      </c>
      <c r="AN30" s="170" t="e">
        <f t="shared" si="16"/>
        <v>#DIV/0!</v>
      </c>
      <c r="AO30" s="168">
        <v>0</v>
      </c>
      <c r="AP30" s="168">
        <f t="shared" si="28"/>
        <v>0</v>
      </c>
      <c r="AQ30" s="168">
        <f t="shared" si="29"/>
        <v>0</v>
      </c>
      <c r="AR30" s="205">
        <v>100</v>
      </c>
      <c r="AS30" s="205">
        <f t="shared" si="30"/>
        <v>90.90112</v>
      </c>
      <c r="AT30" s="206">
        <f t="shared" si="17"/>
        <v>9.09888</v>
      </c>
      <c r="AU30" s="207">
        <f t="shared" si="18"/>
        <v>0</v>
      </c>
      <c r="AV30" s="207">
        <f t="shared" si="19"/>
        <v>0</v>
      </c>
      <c r="AW30" s="234">
        <f t="shared" si="20"/>
        <v>0</v>
      </c>
      <c r="AX30" s="194">
        <f t="shared" si="21"/>
        <v>0</v>
      </c>
      <c r="AY30" s="194">
        <f t="shared" si="22"/>
        <v>0</v>
      </c>
      <c r="AZ30" s="222" t="s">
        <v>33</v>
      </c>
      <c r="BA30" s="192"/>
      <c r="BB30" s="175">
        <v>1050.67</v>
      </c>
      <c r="BC30" s="175">
        <f t="shared" si="34"/>
        <v>0</v>
      </c>
      <c r="BD30" s="175">
        <f t="shared" si="31"/>
        <v>0</v>
      </c>
      <c r="BE30" s="168">
        <f t="shared" si="23"/>
        <v>32.001</v>
      </c>
      <c r="BF30" s="168">
        <f t="shared" si="24"/>
        <v>0</v>
      </c>
      <c r="BG30" s="168">
        <f t="shared" si="25"/>
        <v>32.001</v>
      </c>
      <c r="BH30" s="175">
        <f t="shared" si="26"/>
        <v>0</v>
      </c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</row>
    <row r="31" spans="1:105" ht="15.75">
      <c r="A31" s="160">
        <v>23</v>
      </c>
      <c r="B31" s="244" t="s">
        <v>34</v>
      </c>
      <c r="C31" s="278">
        <v>6020.5</v>
      </c>
      <c r="D31" s="236">
        <v>116.2</v>
      </c>
      <c r="E31" s="236">
        <v>6136.7</v>
      </c>
      <c r="F31" s="236">
        <v>6136.7</v>
      </c>
      <c r="G31" s="279">
        <v>578.62</v>
      </c>
      <c r="H31" s="171">
        <f t="shared" si="0"/>
        <v>591.35</v>
      </c>
      <c r="I31" s="164">
        <f t="shared" si="1"/>
        <v>0.52</v>
      </c>
      <c r="J31" s="164">
        <f t="shared" si="27"/>
        <v>590.83</v>
      </c>
      <c r="K31" s="280">
        <v>253</v>
      </c>
      <c r="L31" s="186">
        <v>0.03</v>
      </c>
      <c r="M31" s="170">
        <v>595.8</v>
      </c>
      <c r="N31" s="186">
        <f t="shared" si="32"/>
        <v>6732.5</v>
      </c>
      <c r="O31" s="186">
        <f t="shared" si="2"/>
        <v>17.87</v>
      </c>
      <c r="P31" s="216">
        <f t="shared" si="33"/>
        <v>0.002912</v>
      </c>
      <c r="Q31" s="280">
        <v>93</v>
      </c>
      <c r="R31" s="280">
        <v>169.34</v>
      </c>
      <c r="S31" s="217">
        <f t="shared" si="3"/>
        <v>160</v>
      </c>
      <c r="T31" s="282">
        <v>0.183</v>
      </c>
      <c r="U31" s="171">
        <f t="shared" si="4"/>
        <v>403.96</v>
      </c>
      <c r="V31" s="172">
        <f t="shared" si="5"/>
        <v>2.52</v>
      </c>
      <c r="W31" s="255"/>
      <c r="X31" s="222" t="s">
        <v>34</v>
      </c>
      <c r="Y31" s="219">
        <v>14.49</v>
      </c>
      <c r="Z31" s="220">
        <f t="shared" si="6"/>
        <v>8561.13</v>
      </c>
      <c r="AA31" s="197">
        <f t="shared" si="7"/>
        <v>33.275</v>
      </c>
      <c r="AB31" s="197">
        <f t="shared" si="8"/>
        <v>0.029</v>
      </c>
      <c r="AC31" s="197">
        <v>33.304</v>
      </c>
      <c r="AD31" s="220">
        <v>1050.67</v>
      </c>
      <c r="AE31" s="164">
        <f t="shared" si="9"/>
        <v>34961.04</v>
      </c>
      <c r="AF31" s="164">
        <f>Z31+AE31</f>
        <v>43522.17</v>
      </c>
      <c r="AG31" s="235">
        <f t="shared" si="11"/>
        <v>73.66</v>
      </c>
      <c r="AH31" s="221">
        <f t="shared" si="12"/>
        <v>73.66</v>
      </c>
      <c r="AI31" s="222" t="s">
        <v>34</v>
      </c>
      <c r="AJ31" s="181">
        <v>1590.78</v>
      </c>
      <c r="AK31" s="175">
        <f t="shared" si="13"/>
        <v>46.13</v>
      </c>
      <c r="AL31" s="175">
        <f t="shared" si="14"/>
        <v>7.53</v>
      </c>
      <c r="AM31" s="174">
        <f t="shared" si="15"/>
        <v>53.66</v>
      </c>
      <c r="AN31" s="170">
        <f t="shared" si="16"/>
        <v>103.19</v>
      </c>
      <c r="AO31" s="168">
        <v>0</v>
      </c>
      <c r="AP31" s="168">
        <f t="shared" si="28"/>
        <v>0</v>
      </c>
      <c r="AQ31" s="168">
        <f t="shared" si="29"/>
        <v>0</v>
      </c>
      <c r="AR31" s="205">
        <v>100</v>
      </c>
      <c r="AS31" s="205">
        <f t="shared" si="30"/>
        <v>91.15039</v>
      </c>
      <c r="AT31" s="206">
        <f t="shared" si="17"/>
        <v>8.84961</v>
      </c>
      <c r="AU31" s="207">
        <f t="shared" si="18"/>
        <v>0</v>
      </c>
      <c r="AV31" s="207">
        <f t="shared" si="19"/>
        <v>0</v>
      </c>
      <c r="AW31" s="234">
        <f t="shared" si="20"/>
        <v>0</v>
      </c>
      <c r="AX31" s="194">
        <f t="shared" si="21"/>
        <v>0</v>
      </c>
      <c r="AY31" s="194">
        <f t="shared" si="22"/>
        <v>0</v>
      </c>
      <c r="AZ31" s="222" t="s">
        <v>34</v>
      </c>
      <c r="BA31" s="192"/>
      <c r="BB31" s="175">
        <v>1050.67</v>
      </c>
      <c r="BC31" s="175">
        <f t="shared" si="34"/>
        <v>0</v>
      </c>
      <c r="BD31" s="175">
        <f t="shared" si="31"/>
        <v>0</v>
      </c>
      <c r="BE31" s="168">
        <f t="shared" si="23"/>
        <v>33.275</v>
      </c>
      <c r="BF31" s="168">
        <f t="shared" si="24"/>
        <v>0.029</v>
      </c>
      <c r="BG31" s="168">
        <f t="shared" si="25"/>
        <v>33.304</v>
      </c>
      <c r="BH31" s="175">
        <f t="shared" si="26"/>
        <v>0</v>
      </c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</row>
    <row r="32" spans="1:105" ht="15.75">
      <c r="A32" s="160">
        <v>24</v>
      </c>
      <c r="B32" s="244" t="s">
        <v>35</v>
      </c>
      <c r="C32" s="278">
        <v>3277.6</v>
      </c>
      <c r="D32" s="236">
        <v>195.5</v>
      </c>
      <c r="E32" s="236">
        <v>3473.1</v>
      </c>
      <c r="F32" s="236">
        <v>3473.1</v>
      </c>
      <c r="G32" s="279">
        <v>442.5</v>
      </c>
      <c r="H32" s="171">
        <f t="shared" si="0"/>
        <v>452.24</v>
      </c>
      <c r="I32" s="164">
        <f t="shared" si="1"/>
        <v>3.82</v>
      </c>
      <c r="J32" s="164">
        <f t="shared" si="27"/>
        <v>448.42</v>
      </c>
      <c r="K32" s="280">
        <v>163</v>
      </c>
      <c r="L32" s="186">
        <v>0.03</v>
      </c>
      <c r="M32" s="170">
        <v>308.2</v>
      </c>
      <c r="N32" s="186">
        <f t="shared" si="32"/>
        <v>3781.3</v>
      </c>
      <c r="O32" s="186">
        <f t="shared" si="2"/>
        <v>9.25</v>
      </c>
      <c r="P32" s="216">
        <f t="shared" si="33"/>
        <v>0.002663</v>
      </c>
      <c r="Q32" s="280">
        <v>57</v>
      </c>
      <c r="R32" s="280">
        <v>90.58</v>
      </c>
      <c r="S32" s="217">
        <f t="shared" si="3"/>
        <v>106</v>
      </c>
      <c r="T32" s="282">
        <v>3.304</v>
      </c>
      <c r="U32" s="171">
        <f t="shared" si="4"/>
        <v>349.11</v>
      </c>
      <c r="V32" s="172">
        <f t="shared" si="5"/>
        <v>3.29</v>
      </c>
      <c r="W32" s="255"/>
      <c r="X32" s="222" t="s">
        <v>35</v>
      </c>
      <c r="Y32" s="219">
        <v>14.49</v>
      </c>
      <c r="Z32" s="220">
        <f t="shared" si="6"/>
        <v>6497.61</v>
      </c>
      <c r="AA32" s="197">
        <f t="shared" si="7"/>
        <v>26.191</v>
      </c>
      <c r="AB32" s="197">
        <f t="shared" si="8"/>
        <v>0.223</v>
      </c>
      <c r="AC32" s="197">
        <v>26.414</v>
      </c>
      <c r="AD32" s="220">
        <v>1050.67</v>
      </c>
      <c r="AE32" s="164">
        <f t="shared" si="9"/>
        <v>27518.1</v>
      </c>
      <c r="AF32" s="164">
        <f t="shared" si="10"/>
        <v>34015.71</v>
      </c>
      <c r="AG32" s="235">
        <f t="shared" si="11"/>
        <v>75.86</v>
      </c>
      <c r="AH32" s="221">
        <f t="shared" si="12"/>
        <v>75.86</v>
      </c>
      <c r="AI32" s="222" t="s">
        <v>35</v>
      </c>
      <c r="AJ32" s="181">
        <v>1590.78</v>
      </c>
      <c r="AK32" s="175">
        <f t="shared" si="13"/>
        <v>354.74</v>
      </c>
      <c r="AL32" s="175">
        <f t="shared" si="14"/>
        <v>55.35</v>
      </c>
      <c r="AM32" s="174">
        <f t="shared" si="15"/>
        <v>410.09</v>
      </c>
      <c r="AN32" s="170">
        <f t="shared" si="16"/>
        <v>107.35</v>
      </c>
      <c r="AO32" s="168">
        <v>0</v>
      </c>
      <c r="AP32" s="168">
        <f t="shared" si="28"/>
        <v>0</v>
      </c>
      <c r="AQ32" s="168">
        <f t="shared" si="29"/>
        <v>0</v>
      </c>
      <c r="AR32" s="205">
        <v>100</v>
      </c>
      <c r="AS32" s="205">
        <f t="shared" si="30"/>
        <v>91.84936</v>
      </c>
      <c r="AT32" s="206">
        <f t="shared" si="17"/>
        <v>8.15064</v>
      </c>
      <c r="AU32" s="207">
        <f t="shared" si="18"/>
        <v>0</v>
      </c>
      <c r="AV32" s="207">
        <f t="shared" si="19"/>
        <v>0</v>
      </c>
      <c r="AW32" s="234">
        <f t="shared" si="20"/>
        <v>0</v>
      </c>
      <c r="AX32" s="194">
        <f t="shared" si="21"/>
        <v>0</v>
      </c>
      <c r="AY32" s="194">
        <f t="shared" si="22"/>
        <v>0</v>
      </c>
      <c r="AZ32" s="222" t="s">
        <v>35</v>
      </c>
      <c r="BA32" s="192"/>
      <c r="BB32" s="175">
        <v>1050.67</v>
      </c>
      <c r="BC32" s="175">
        <f t="shared" si="34"/>
        <v>0</v>
      </c>
      <c r="BD32" s="175">
        <f t="shared" si="31"/>
        <v>0</v>
      </c>
      <c r="BE32" s="168">
        <f t="shared" si="23"/>
        <v>26.191</v>
      </c>
      <c r="BF32" s="168">
        <f t="shared" si="24"/>
        <v>0.223</v>
      </c>
      <c r="BG32" s="168">
        <f t="shared" si="25"/>
        <v>26.414</v>
      </c>
      <c r="BH32" s="175">
        <f t="shared" si="26"/>
        <v>0</v>
      </c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</row>
    <row r="33" spans="1:105" ht="15.75">
      <c r="A33" s="160">
        <v>25</v>
      </c>
      <c r="B33" s="244" t="s">
        <v>36</v>
      </c>
      <c r="C33" s="278">
        <v>3281</v>
      </c>
      <c r="D33" s="236">
        <v>243.8</v>
      </c>
      <c r="E33" s="236">
        <v>3524.8</v>
      </c>
      <c r="F33" s="236">
        <v>3524.8</v>
      </c>
      <c r="G33" s="279">
        <v>339.86</v>
      </c>
      <c r="H33" s="171">
        <f t="shared" si="0"/>
        <v>347.34</v>
      </c>
      <c r="I33" s="164">
        <f t="shared" si="1"/>
        <v>7.69</v>
      </c>
      <c r="J33" s="164">
        <f t="shared" si="27"/>
        <v>339.65</v>
      </c>
      <c r="K33" s="280">
        <v>137</v>
      </c>
      <c r="L33" s="186">
        <v>0.03</v>
      </c>
      <c r="M33" s="170">
        <v>298.3</v>
      </c>
      <c r="N33" s="186">
        <v>3822.4</v>
      </c>
      <c r="O33" s="186">
        <f t="shared" si="2"/>
        <v>8.95</v>
      </c>
      <c r="P33" s="216">
        <v>0.00254</v>
      </c>
      <c r="Q33" s="280">
        <v>65</v>
      </c>
      <c r="R33" s="280">
        <v>86.62</v>
      </c>
      <c r="S33" s="217">
        <f t="shared" si="3"/>
        <v>72</v>
      </c>
      <c r="T33" s="282">
        <v>7.075</v>
      </c>
      <c r="U33" s="171">
        <f t="shared" si="4"/>
        <v>244.7</v>
      </c>
      <c r="V33" s="172">
        <f t="shared" si="5"/>
        <v>3.4</v>
      </c>
      <c r="W33" s="255"/>
      <c r="X33" s="222" t="s">
        <v>36</v>
      </c>
      <c r="Y33" s="219">
        <v>14.49</v>
      </c>
      <c r="Z33" s="220">
        <f t="shared" si="6"/>
        <v>4921.53</v>
      </c>
      <c r="AA33" s="197">
        <f t="shared" si="7"/>
        <v>19.608</v>
      </c>
      <c r="AB33" s="197">
        <f t="shared" si="8"/>
        <v>0.444</v>
      </c>
      <c r="AC33" s="197">
        <v>20.052</v>
      </c>
      <c r="AD33" s="220">
        <v>1050.67</v>
      </c>
      <c r="AE33" s="164">
        <f t="shared" si="9"/>
        <v>20601.54</v>
      </c>
      <c r="AF33" s="164">
        <f t="shared" si="10"/>
        <v>25523.07</v>
      </c>
      <c r="AG33" s="235">
        <f t="shared" si="11"/>
        <v>75.15</v>
      </c>
      <c r="AH33" s="221">
        <f t="shared" si="12"/>
        <v>75.15</v>
      </c>
      <c r="AI33" s="222" t="s">
        <v>36</v>
      </c>
      <c r="AJ33" s="181">
        <v>1590.78</v>
      </c>
      <c r="AK33" s="175">
        <f t="shared" si="13"/>
        <v>706.31</v>
      </c>
      <c r="AL33" s="175">
        <f t="shared" si="14"/>
        <v>111.43</v>
      </c>
      <c r="AM33" s="174">
        <f t="shared" si="15"/>
        <v>817.74</v>
      </c>
      <c r="AN33" s="170">
        <f t="shared" si="16"/>
        <v>106.34</v>
      </c>
      <c r="AO33" s="168">
        <v>0</v>
      </c>
      <c r="AP33" s="168">
        <v>0</v>
      </c>
      <c r="AQ33" s="168">
        <v>0</v>
      </c>
      <c r="AR33" s="205">
        <v>100</v>
      </c>
      <c r="AS33" s="205">
        <v>92.196</v>
      </c>
      <c r="AT33" s="206">
        <f t="shared" si="17"/>
        <v>7.804</v>
      </c>
      <c r="AU33" s="207">
        <f t="shared" si="18"/>
        <v>0</v>
      </c>
      <c r="AV33" s="207">
        <f t="shared" si="19"/>
        <v>0</v>
      </c>
      <c r="AW33" s="234">
        <f t="shared" si="20"/>
        <v>0</v>
      </c>
      <c r="AX33" s="194">
        <f t="shared" si="21"/>
        <v>0</v>
      </c>
      <c r="AY33" s="194">
        <f t="shared" si="22"/>
        <v>0</v>
      </c>
      <c r="AZ33" s="222" t="s">
        <v>36</v>
      </c>
      <c r="BA33" s="192"/>
      <c r="BB33" s="175">
        <v>1050.67</v>
      </c>
      <c r="BC33" s="175">
        <v>0</v>
      </c>
      <c r="BD33" s="175">
        <f t="shared" si="31"/>
        <v>0</v>
      </c>
      <c r="BE33" s="168">
        <f t="shared" si="23"/>
        <v>19.608</v>
      </c>
      <c r="BF33" s="168">
        <f t="shared" si="24"/>
        <v>0.444</v>
      </c>
      <c r="BG33" s="168">
        <f t="shared" si="25"/>
        <v>20.052</v>
      </c>
      <c r="BH33" s="175">
        <f t="shared" si="26"/>
        <v>0</v>
      </c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</row>
    <row r="34" spans="1:105" ht="15.75">
      <c r="A34" s="160">
        <v>26</v>
      </c>
      <c r="B34" s="244" t="s">
        <v>37</v>
      </c>
      <c r="C34" s="278">
        <v>3427.8</v>
      </c>
      <c r="D34" s="236">
        <v>99.9</v>
      </c>
      <c r="E34" s="236">
        <v>3527.7</v>
      </c>
      <c r="F34" s="236">
        <v>3527.7</v>
      </c>
      <c r="G34" s="279">
        <v>370.07</v>
      </c>
      <c r="H34" s="171">
        <f t="shared" si="0"/>
        <v>378.21</v>
      </c>
      <c r="I34" s="164">
        <f t="shared" si="1"/>
        <v>0.25</v>
      </c>
      <c r="J34" s="164">
        <f t="shared" si="27"/>
        <v>377.95</v>
      </c>
      <c r="K34" s="280">
        <v>153</v>
      </c>
      <c r="L34" s="186">
        <v>0.03</v>
      </c>
      <c r="M34" s="170">
        <v>300</v>
      </c>
      <c r="N34" s="186">
        <f t="shared" si="32"/>
        <v>3827.7</v>
      </c>
      <c r="O34" s="186">
        <f t="shared" si="2"/>
        <v>9</v>
      </c>
      <c r="P34" s="216">
        <f t="shared" si="33"/>
        <v>0.002551</v>
      </c>
      <c r="Q34" s="280">
        <v>69</v>
      </c>
      <c r="R34" s="280">
        <v>83.67</v>
      </c>
      <c r="S34" s="217">
        <f t="shared" si="3"/>
        <v>84</v>
      </c>
      <c r="T34" s="282">
        <v>0</v>
      </c>
      <c r="U34" s="171">
        <f t="shared" si="4"/>
        <v>285.54</v>
      </c>
      <c r="V34" s="172">
        <f t="shared" si="5"/>
        <v>3.4</v>
      </c>
      <c r="W34" s="255"/>
      <c r="X34" s="222" t="s">
        <v>37</v>
      </c>
      <c r="Y34" s="219">
        <v>14.49</v>
      </c>
      <c r="Z34" s="220">
        <f t="shared" si="6"/>
        <v>5476.5</v>
      </c>
      <c r="AA34" s="197">
        <f t="shared" si="7"/>
        <v>21.241</v>
      </c>
      <c r="AB34" s="197">
        <f t="shared" si="8"/>
        <v>0.014</v>
      </c>
      <c r="AC34" s="197">
        <v>21.256</v>
      </c>
      <c r="AD34" s="220">
        <v>1050.67</v>
      </c>
      <c r="AE34" s="164">
        <f t="shared" si="9"/>
        <v>22317.28</v>
      </c>
      <c r="AF34" s="164">
        <f t="shared" si="10"/>
        <v>27793.78</v>
      </c>
      <c r="AG34" s="235">
        <f t="shared" si="11"/>
        <v>73.54</v>
      </c>
      <c r="AH34" s="221">
        <f t="shared" si="12"/>
        <v>73.54</v>
      </c>
      <c r="AI34" s="222" t="s">
        <v>37</v>
      </c>
      <c r="AJ34" s="181">
        <v>1590.78</v>
      </c>
      <c r="AK34" s="175">
        <f t="shared" si="13"/>
        <v>22.27</v>
      </c>
      <c r="AL34" s="175">
        <f t="shared" si="14"/>
        <v>3.62</v>
      </c>
      <c r="AM34" s="174">
        <f t="shared" si="15"/>
        <v>25.89</v>
      </c>
      <c r="AN34" s="170">
        <f t="shared" si="16"/>
        <v>103.56</v>
      </c>
      <c r="AO34" s="168">
        <v>0</v>
      </c>
      <c r="AP34" s="168">
        <f t="shared" si="28"/>
        <v>0</v>
      </c>
      <c r="AQ34" s="168">
        <f t="shared" si="29"/>
        <v>0</v>
      </c>
      <c r="AR34" s="205">
        <v>100</v>
      </c>
      <c r="AS34" s="205">
        <f t="shared" si="30"/>
        <v>92.1624</v>
      </c>
      <c r="AT34" s="206">
        <f t="shared" si="17"/>
        <v>7.8376</v>
      </c>
      <c r="AU34" s="207">
        <f t="shared" si="18"/>
        <v>0</v>
      </c>
      <c r="AV34" s="207">
        <f t="shared" si="19"/>
        <v>0</v>
      </c>
      <c r="AW34" s="234">
        <f t="shared" si="20"/>
        <v>0</v>
      </c>
      <c r="AX34" s="194">
        <f t="shared" si="21"/>
        <v>0</v>
      </c>
      <c r="AY34" s="194">
        <f t="shared" si="22"/>
        <v>0</v>
      </c>
      <c r="AZ34" s="222" t="s">
        <v>37</v>
      </c>
      <c r="BA34" s="192"/>
      <c r="BB34" s="175">
        <v>1050.67</v>
      </c>
      <c r="BC34" s="175">
        <f t="shared" si="34"/>
        <v>0</v>
      </c>
      <c r="BD34" s="175">
        <f t="shared" si="31"/>
        <v>0</v>
      </c>
      <c r="BE34" s="168">
        <f t="shared" si="23"/>
        <v>21.241</v>
      </c>
      <c r="BF34" s="168">
        <f t="shared" si="24"/>
        <v>0.014</v>
      </c>
      <c r="BG34" s="168">
        <f t="shared" si="25"/>
        <v>21.255</v>
      </c>
      <c r="BH34" s="175">
        <f t="shared" si="26"/>
        <v>0</v>
      </c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</row>
    <row r="35" spans="1:105" ht="15.75">
      <c r="A35" s="160">
        <v>27</v>
      </c>
      <c r="B35" s="244" t="s">
        <v>38</v>
      </c>
      <c r="C35" s="278">
        <v>3588</v>
      </c>
      <c r="D35" s="236"/>
      <c r="E35" s="236">
        <v>3588</v>
      </c>
      <c r="F35" s="236">
        <v>3588</v>
      </c>
      <c r="G35" s="279">
        <v>378.79</v>
      </c>
      <c r="H35" s="171">
        <f t="shared" si="0"/>
        <v>387.12</v>
      </c>
      <c r="I35" s="164">
        <f t="shared" si="1"/>
        <v>0</v>
      </c>
      <c r="J35" s="164">
        <f t="shared" si="27"/>
        <v>387.12</v>
      </c>
      <c r="K35" s="280">
        <v>149</v>
      </c>
      <c r="L35" s="186">
        <v>0.03</v>
      </c>
      <c r="M35" s="170">
        <v>319.6</v>
      </c>
      <c r="N35" s="186">
        <f t="shared" si="32"/>
        <v>3907.6</v>
      </c>
      <c r="O35" s="186">
        <f t="shared" si="2"/>
        <v>9.59</v>
      </c>
      <c r="P35" s="216">
        <f t="shared" si="33"/>
        <v>0.002673</v>
      </c>
      <c r="Q35" s="280">
        <v>66</v>
      </c>
      <c r="R35" s="280">
        <v>88.31</v>
      </c>
      <c r="S35" s="217">
        <f t="shared" si="3"/>
        <v>83</v>
      </c>
      <c r="T35" s="282"/>
      <c r="U35" s="171">
        <f t="shared" si="4"/>
        <v>289.22</v>
      </c>
      <c r="V35" s="172">
        <f t="shared" si="5"/>
        <v>3.48</v>
      </c>
      <c r="W35" s="255"/>
      <c r="X35" s="222" t="s">
        <v>38</v>
      </c>
      <c r="Y35" s="219">
        <v>14.49</v>
      </c>
      <c r="Z35" s="220">
        <f t="shared" si="6"/>
        <v>5609.37</v>
      </c>
      <c r="AA35" s="197">
        <f t="shared" si="7"/>
        <v>22.61</v>
      </c>
      <c r="AB35" s="197">
        <f t="shared" si="8"/>
        <v>0</v>
      </c>
      <c r="AC35" s="197">
        <v>22.61</v>
      </c>
      <c r="AD35" s="220">
        <v>1050.67</v>
      </c>
      <c r="AE35" s="164">
        <f t="shared" si="9"/>
        <v>23755.65</v>
      </c>
      <c r="AF35" s="164">
        <f t="shared" si="10"/>
        <v>29365.02</v>
      </c>
      <c r="AG35" s="235">
        <f t="shared" si="11"/>
        <v>75.86</v>
      </c>
      <c r="AH35" s="221">
        <f t="shared" si="12"/>
        <v>75.86</v>
      </c>
      <c r="AI35" s="222" t="s">
        <v>38</v>
      </c>
      <c r="AJ35" s="181">
        <v>1590.78</v>
      </c>
      <c r="AK35" s="175">
        <f t="shared" si="13"/>
        <v>0</v>
      </c>
      <c r="AL35" s="175">
        <f t="shared" si="14"/>
        <v>0</v>
      </c>
      <c r="AM35" s="174">
        <f t="shared" si="15"/>
        <v>0</v>
      </c>
      <c r="AN35" s="170" t="e">
        <f t="shared" si="16"/>
        <v>#DIV/0!</v>
      </c>
      <c r="AO35" s="168">
        <v>0</v>
      </c>
      <c r="AP35" s="168">
        <f t="shared" si="28"/>
        <v>0</v>
      </c>
      <c r="AQ35" s="168">
        <f t="shared" si="29"/>
        <v>0</v>
      </c>
      <c r="AR35" s="205">
        <v>100</v>
      </c>
      <c r="AS35" s="205">
        <f t="shared" si="30"/>
        <v>91.82107</v>
      </c>
      <c r="AT35" s="206">
        <f t="shared" si="17"/>
        <v>8.17893</v>
      </c>
      <c r="AU35" s="207">
        <f t="shared" si="18"/>
        <v>0</v>
      </c>
      <c r="AV35" s="207">
        <f t="shared" si="19"/>
        <v>0</v>
      </c>
      <c r="AW35" s="234">
        <f t="shared" si="20"/>
        <v>0</v>
      </c>
      <c r="AX35" s="194">
        <f t="shared" si="21"/>
        <v>0</v>
      </c>
      <c r="AY35" s="194">
        <f t="shared" si="22"/>
        <v>0</v>
      </c>
      <c r="AZ35" s="222" t="s">
        <v>38</v>
      </c>
      <c r="BA35" s="192"/>
      <c r="BB35" s="175">
        <v>1050.67</v>
      </c>
      <c r="BC35" s="175">
        <f t="shared" si="34"/>
        <v>0</v>
      </c>
      <c r="BD35" s="175">
        <f t="shared" si="31"/>
        <v>0</v>
      </c>
      <c r="BE35" s="168">
        <f t="shared" si="23"/>
        <v>22.61</v>
      </c>
      <c r="BF35" s="168">
        <f t="shared" si="24"/>
        <v>0</v>
      </c>
      <c r="BG35" s="168">
        <f t="shared" si="25"/>
        <v>22.61</v>
      </c>
      <c r="BH35" s="175">
        <f t="shared" si="26"/>
        <v>0</v>
      </c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</row>
    <row r="36" spans="1:105" ht="15.75">
      <c r="A36" s="160">
        <v>28</v>
      </c>
      <c r="B36" s="244" t="s">
        <v>39</v>
      </c>
      <c r="C36" s="278">
        <v>3578.5</v>
      </c>
      <c r="D36" s="236"/>
      <c r="E36" s="236">
        <v>3578.5</v>
      </c>
      <c r="F36" s="236">
        <v>3578.5</v>
      </c>
      <c r="G36" s="279">
        <v>368.14</v>
      </c>
      <c r="H36" s="171">
        <f t="shared" si="0"/>
        <v>376.24</v>
      </c>
      <c r="I36" s="164">
        <f t="shared" si="1"/>
        <v>0</v>
      </c>
      <c r="J36" s="164">
        <f t="shared" si="27"/>
        <v>376.24</v>
      </c>
      <c r="K36" s="280">
        <v>136</v>
      </c>
      <c r="L36" s="186">
        <v>0.03</v>
      </c>
      <c r="M36" s="170">
        <v>296.2</v>
      </c>
      <c r="N36" s="186">
        <f t="shared" si="32"/>
        <v>3874.7</v>
      </c>
      <c r="O36" s="186">
        <f t="shared" si="2"/>
        <v>8.89</v>
      </c>
      <c r="P36" s="216">
        <f t="shared" si="33"/>
        <v>0.002484</v>
      </c>
      <c r="Q36" s="280">
        <v>52</v>
      </c>
      <c r="R36" s="280">
        <v>66.74</v>
      </c>
      <c r="S36" s="217">
        <f t="shared" si="3"/>
        <v>84</v>
      </c>
      <c r="T36" s="282"/>
      <c r="U36" s="171">
        <f t="shared" si="4"/>
        <v>300.61</v>
      </c>
      <c r="V36" s="172">
        <f t="shared" si="5"/>
        <v>3.58</v>
      </c>
      <c r="W36" s="255"/>
      <c r="X36" s="222" t="s">
        <v>39</v>
      </c>
      <c r="Y36" s="219">
        <v>14.49</v>
      </c>
      <c r="Z36" s="220">
        <f t="shared" si="6"/>
        <v>5451.72</v>
      </c>
      <c r="AA36" s="197">
        <f t="shared" si="7"/>
        <v>24.683</v>
      </c>
      <c r="AB36" s="197">
        <f t="shared" si="8"/>
        <v>0</v>
      </c>
      <c r="AC36" s="197">
        <v>24.683</v>
      </c>
      <c r="AD36" s="220">
        <v>1050.67</v>
      </c>
      <c r="AE36" s="164">
        <f t="shared" si="9"/>
        <v>25933.69</v>
      </c>
      <c r="AF36" s="164">
        <f t="shared" si="10"/>
        <v>31385.41</v>
      </c>
      <c r="AG36" s="235">
        <f t="shared" si="11"/>
        <v>83.42</v>
      </c>
      <c r="AH36" s="221">
        <f t="shared" si="12"/>
        <v>83.42</v>
      </c>
      <c r="AI36" s="222" t="s">
        <v>39</v>
      </c>
      <c r="AJ36" s="181">
        <v>1590.78</v>
      </c>
      <c r="AK36" s="175">
        <f t="shared" si="13"/>
        <v>0</v>
      </c>
      <c r="AL36" s="175">
        <f t="shared" si="14"/>
        <v>0</v>
      </c>
      <c r="AM36" s="174">
        <f t="shared" si="15"/>
        <v>0</v>
      </c>
      <c r="AN36" s="170" t="e">
        <f t="shared" si="16"/>
        <v>#DIV/0!</v>
      </c>
      <c r="AO36" s="168">
        <v>0</v>
      </c>
      <c r="AP36" s="168">
        <f t="shared" si="28"/>
        <v>0</v>
      </c>
      <c r="AQ36" s="168">
        <f t="shared" si="29"/>
        <v>0</v>
      </c>
      <c r="AR36" s="205">
        <v>100</v>
      </c>
      <c r="AS36" s="205">
        <f t="shared" si="30"/>
        <v>92.35554</v>
      </c>
      <c r="AT36" s="206">
        <f t="shared" si="17"/>
        <v>7.64446</v>
      </c>
      <c r="AU36" s="207">
        <f t="shared" si="18"/>
        <v>0</v>
      </c>
      <c r="AV36" s="207">
        <f t="shared" si="19"/>
        <v>0</v>
      </c>
      <c r="AW36" s="234">
        <f t="shared" si="20"/>
        <v>0</v>
      </c>
      <c r="AX36" s="194">
        <f t="shared" si="21"/>
        <v>0</v>
      </c>
      <c r="AY36" s="194">
        <f t="shared" si="22"/>
        <v>0</v>
      </c>
      <c r="AZ36" s="222" t="s">
        <v>39</v>
      </c>
      <c r="BA36" s="192"/>
      <c r="BB36" s="175">
        <v>1050.67</v>
      </c>
      <c r="BC36" s="175">
        <f t="shared" si="34"/>
        <v>0</v>
      </c>
      <c r="BD36" s="175">
        <f t="shared" si="31"/>
        <v>0</v>
      </c>
      <c r="BE36" s="168">
        <f t="shared" si="23"/>
        <v>24.683</v>
      </c>
      <c r="BF36" s="168">
        <f t="shared" si="24"/>
        <v>0</v>
      </c>
      <c r="BG36" s="168">
        <f t="shared" si="25"/>
        <v>24.683</v>
      </c>
      <c r="BH36" s="175">
        <f t="shared" si="26"/>
        <v>0</v>
      </c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</row>
    <row r="37" spans="1:105" ht="15.75">
      <c r="A37" s="160">
        <v>29</v>
      </c>
      <c r="B37" s="244" t="s">
        <v>40</v>
      </c>
      <c r="C37" s="278">
        <v>4473.7</v>
      </c>
      <c r="D37" s="236"/>
      <c r="E37" s="236">
        <v>4473.7</v>
      </c>
      <c r="F37" s="236">
        <v>4473.7</v>
      </c>
      <c r="G37" s="279">
        <v>357.38</v>
      </c>
      <c r="H37" s="171">
        <f t="shared" si="0"/>
        <v>365.24</v>
      </c>
      <c r="I37" s="164">
        <f>P37*D37+T37</f>
        <v>0</v>
      </c>
      <c r="J37" s="164">
        <f t="shared" si="27"/>
        <v>365.24</v>
      </c>
      <c r="K37" s="280">
        <v>199</v>
      </c>
      <c r="L37" s="186">
        <v>0.03</v>
      </c>
      <c r="M37" s="170">
        <v>423.6</v>
      </c>
      <c r="N37" s="186">
        <f t="shared" si="32"/>
        <v>4897.3</v>
      </c>
      <c r="O37" s="186">
        <f t="shared" si="2"/>
        <v>12.71</v>
      </c>
      <c r="P37" s="216">
        <f t="shared" si="33"/>
        <v>0.002841</v>
      </c>
      <c r="Q37" s="280">
        <v>89</v>
      </c>
      <c r="R37" s="280">
        <v>80.79</v>
      </c>
      <c r="S37" s="217">
        <f t="shared" si="3"/>
        <v>110</v>
      </c>
      <c r="T37" s="282"/>
      <c r="U37" s="171">
        <f t="shared" si="4"/>
        <v>271.74</v>
      </c>
      <c r="V37" s="172">
        <f t="shared" si="5"/>
        <v>2.47</v>
      </c>
      <c r="W37" s="255"/>
      <c r="X37" s="222" t="s">
        <v>40</v>
      </c>
      <c r="Y37" s="219">
        <v>14.49</v>
      </c>
      <c r="Z37" s="220">
        <f t="shared" si="6"/>
        <v>5292.33</v>
      </c>
      <c r="AA37" s="197">
        <f t="shared" si="7"/>
        <v>21.105</v>
      </c>
      <c r="AB37" s="197">
        <f t="shared" si="8"/>
        <v>0</v>
      </c>
      <c r="AC37" s="197">
        <v>21.105</v>
      </c>
      <c r="AD37" s="220">
        <v>1050.67</v>
      </c>
      <c r="AE37" s="164">
        <f t="shared" si="9"/>
        <v>22174.39</v>
      </c>
      <c r="AF37" s="164">
        <f t="shared" si="10"/>
        <v>27466.72</v>
      </c>
      <c r="AG37" s="235">
        <f t="shared" si="11"/>
        <v>75.2</v>
      </c>
      <c r="AH37" s="221">
        <f t="shared" si="12"/>
        <v>75.2</v>
      </c>
      <c r="AI37" s="222" t="s">
        <v>40</v>
      </c>
      <c r="AJ37" s="181">
        <v>1590.78</v>
      </c>
      <c r="AK37" s="175">
        <f t="shared" si="13"/>
        <v>0</v>
      </c>
      <c r="AL37" s="175">
        <f t="shared" si="14"/>
        <v>0</v>
      </c>
      <c r="AM37" s="174">
        <f t="shared" si="15"/>
        <v>0</v>
      </c>
      <c r="AN37" s="170" t="e">
        <f t="shared" si="16"/>
        <v>#DIV/0!</v>
      </c>
      <c r="AO37" s="168">
        <v>0</v>
      </c>
      <c r="AP37" s="168">
        <f t="shared" si="28"/>
        <v>0</v>
      </c>
      <c r="AQ37" s="168">
        <f t="shared" si="29"/>
        <v>0</v>
      </c>
      <c r="AR37" s="205">
        <v>100</v>
      </c>
      <c r="AS37" s="205">
        <f t="shared" si="30"/>
        <v>91.35034</v>
      </c>
      <c r="AT37" s="206">
        <f t="shared" si="17"/>
        <v>8.64966</v>
      </c>
      <c r="AU37" s="207">
        <f t="shared" si="18"/>
        <v>0</v>
      </c>
      <c r="AV37" s="207">
        <f t="shared" si="19"/>
        <v>0</v>
      </c>
      <c r="AW37" s="234">
        <f t="shared" si="20"/>
        <v>0</v>
      </c>
      <c r="AX37" s="194">
        <f t="shared" si="21"/>
        <v>0</v>
      </c>
      <c r="AY37" s="194">
        <f t="shared" si="22"/>
        <v>0</v>
      </c>
      <c r="AZ37" s="222" t="s">
        <v>40</v>
      </c>
      <c r="BA37" s="192"/>
      <c r="BB37" s="175">
        <v>1050.67</v>
      </c>
      <c r="BC37" s="175">
        <f t="shared" si="34"/>
        <v>0</v>
      </c>
      <c r="BD37" s="175">
        <f t="shared" si="31"/>
        <v>0</v>
      </c>
      <c r="BE37" s="168">
        <f t="shared" si="23"/>
        <v>21.105</v>
      </c>
      <c r="BF37" s="168">
        <f t="shared" si="24"/>
        <v>0</v>
      </c>
      <c r="BG37" s="168">
        <f t="shared" si="25"/>
        <v>21.105</v>
      </c>
      <c r="BH37" s="175">
        <f t="shared" si="26"/>
        <v>0</v>
      </c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</row>
    <row r="38" spans="1:105" ht="15.75">
      <c r="A38" s="160">
        <v>30</v>
      </c>
      <c r="B38" s="244" t="s">
        <v>42</v>
      </c>
      <c r="C38" s="278">
        <v>5492.7</v>
      </c>
      <c r="D38" s="236"/>
      <c r="E38" s="236">
        <v>5492.7</v>
      </c>
      <c r="F38" s="236">
        <v>5492.7</v>
      </c>
      <c r="G38" s="279">
        <v>369.43</v>
      </c>
      <c r="H38" s="171">
        <f t="shared" si="0"/>
        <v>377.56</v>
      </c>
      <c r="I38" s="164">
        <f t="shared" si="1"/>
        <v>0</v>
      </c>
      <c r="J38" s="164">
        <f t="shared" si="27"/>
        <v>377.56</v>
      </c>
      <c r="K38" s="242">
        <v>212</v>
      </c>
      <c r="L38" s="186">
        <v>0.03</v>
      </c>
      <c r="M38" s="170">
        <v>759</v>
      </c>
      <c r="N38" s="186">
        <f t="shared" si="32"/>
        <v>6251.7</v>
      </c>
      <c r="O38" s="186">
        <f t="shared" si="2"/>
        <v>22.77</v>
      </c>
      <c r="P38" s="216">
        <f t="shared" si="33"/>
        <v>0.004146</v>
      </c>
      <c r="Q38" s="242">
        <v>92</v>
      </c>
      <c r="R38" s="274">
        <v>99.6</v>
      </c>
      <c r="S38" s="217">
        <f t="shared" si="3"/>
        <v>120</v>
      </c>
      <c r="T38" s="282"/>
      <c r="U38" s="171">
        <f t="shared" si="4"/>
        <v>255.19</v>
      </c>
      <c r="V38" s="172">
        <f t="shared" si="5"/>
        <v>2.13</v>
      </c>
      <c r="W38" s="255"/>
      <c r="X38" s="222" t="s">
        <v>42</v>
      </c>
      <c r="Y38" s="219">
        <v>14.49</v>
      </c>
      <c r="Z38" s="220">
        <f t="shared" si="6"/>
        <v>5470.84</v>
      </c>
      <c r="AA38" s="197">
        <f t="shared" si="7"/>
        <v>22.401</v>
      </c>
      <c r="AB38" s="197">
        <f t="shared" si="8"/>
        <v>0</v>
      </c>
      <c r="AC38" s="197">
        <v>22.401</v>
      </c>
      <c r="AD38" s="220">
        <v>1050.67</v>
      </c>
      <c r="AE38" s="164">
        <f t="shared" si="9"/>
        <v>23536.06</v>
      </c>
      <c r="AF38" s="164">
        <f t="shared" si="10"/>
        <v>29006.9</v>
      </c>
      <c r="AG38" s="235">
        <f t="shared" si="11"/>
        <v>76.83</v>
      </c>
      <c r="AH38" s="221">
        <f t="shared" si="12"/>
        <v>76.83</v>
      </c>
      <c r="AI38" s="222" t="s">
        <v>42</v>
      </c>
      <c r="AJ38" s="181">
        <v>1590.78</v>
      </c>
      <c r="AK38" s="175">
        <f t="shared" si="13"/>
        <v>0</v>
      </c>
      <c r="AL38" s="175">
        <f t="shared" si="14"/>
        <v>0</v>
      </c>
      <c r="AM38" s="174">
        <f t="shared" si="15"/>
        <v>0</v>
      </c>
      <c r="AN38" s="170" t="e">
        <f t="shared" si="16"/>
        <v>#DIV/0!</v>
      </c>
      <c r="AO38" s="168">
        <v>0</v>
      </c>
      <c r="AP38" s="168">
        <f t="shared" si="28"/>
        <v>0</v>
      </c>
      <c r="AQ38" s="168">
        <f t="shared" si="29"/>
        <v>0</v>
      </c>
      <c r="AR38" s="205">
        <v>100</v>
      </c>
      <c r="AS38" s="205">
        <f t="shared" si="30"/>
        <v>87.8593</v>
      </c>
      <c r="AT38" s="206">
        <f t="shared" si="17"/>
        <v>12.1407</v>
      </c>
      <c r="AU38" s="207">
        <f t="shared" si="18"/>
        <v>0</v>
      </c>
      <c r="AV38" s="207">
        <f t="shared" si="19"/>
        <v>0</v>
      </c>
      <c r="AW38" s="234">
        <f t="shared" si="20"/>
        <v>0</v>
      </c>
      <c r="AX38" s="194">
        <f t="shared" si="21"/>
        <v>0</v>
      </c>
      <c r="AY38" s="194">
        <f t="shared" si="22"/>
        <v>0</v>
      </c>
      <c r="AZ38" s="222" t="s">
        <v>42</v>
      </c>
      <c r="BA38" s="192"/>
      <c r="BB38" s="175">
        <v>1050.67</v>
      </c>
      <c r="BC38" s="175">
        <f t="shared" si="34"/>
        <v>0</v>
      </c>
      <c r="BD38" s="175">
        <f t="shared" si="31"/>
        <v>0</v>
      </c>
      <c r="BE38" s="168">
        <f t="shared" si="23"/>
        <v>22.401</v>
      </c>
      <c r="BF38" s="168">
        <f t="shared" si="24"/>
        <v>0</v>
      </c>
      <c r="BG38" s="168">
        <f t="shared" si="25"/>
        <v>22.401</v>
      </c>
      <c r="BH38" s="175">
        <f t="shared" si="26"/>
        <v>0</v>
      </c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</row>
    <row r="39" spans="1:105" ht="15.75">
      <c r="A39" s="160">
        <v>31</v>
      </c>
      <c r="B39" s="244" t="s">
        <v>43</v>
      </c>
      <c r="C39" s="278">
        <v>3226.1</v>
      </c>
      <c r="D39" s="236"/>
      <c r="E39" s="236">
        <v>3226.1</v>
      </c>
      <c r="F39" s="236">
        <v>3226.1</v>
      </c>
      <c r="G39" s="279">
        <v>387</v>
      </c>
      <c r="H39" s="171">
        <f t="shared" si="0"/>
        <v>395.51</v>
      </c>
      <c r="I39" s="164">
        <f t="shared" si="1"/>
        <v>0</v>
      </c>
      <c r="J39" s="164">
        <f t="shared" si="27"/>
        <v>395.51</v>
      </c>
      <c r="K39" s="280">
        <v>152</v>
      </c>
      <c r="L39" s="186">
        <v>0.03</v>
      </c>
      <c r="M39" s="170">
        <v>454.9</v>
      </c>
      <c r="N39" s="186">
        <f t="shared" si="32"/>
        <v>3681</v>
      </c>
      <c r="O39" s="186">
        <f t="shared" si="2"/>
        <v>13.65</v>
      </c>
      <c r="P39" s="216">
        <f t="shared" si="33"/>
        <v>0.004231</v>
      </c>
      <c r="Q39" s="280">
        <v>87</v>
      </c>
      <c r="R39" s="280">
        <v>121.91</v>
      </c>
      <c r="S39" s="217">
        <f t="shared" si="3"/>
        <v>65</v>
      </c>
      <c r="T39" s="282"/>
      <c r="U39" s="171">
        <f t="shared" si="4"/>
        <v>259.95</v>
      </c>
      <c r="V39" s="172">
        <f t="shared" si="5"/>
        <v>4</v>
      </c>
      <c r="W39" s="255"/>
      <c r="X39" s="222" t="s">
        <v>43</v>
      </c>
      <c r="Y39" s="219">
        <v>14.49</v>
      </c>
      <c r="Z39" s="220">
        <f t="shared" si="6"/>
        <v>5730.94</v>
      </c>
      <c r="AA39" s="197">
        <f t="shared" si="7"/>
        <v>22.942</v>
      </c>
      <c r="AB39" s="197">
        <f t="shared" si="8"/>
        <v>0</v>
      </c>
      <c r="AC39" s="197">
        <v>22.942</v>
      </c>
      <c r="AD39" s="220">
        <v>1050.67</v>
      </c>
      <c r="AE39" s="164">
        <f t="shared" si="9"/>
        <v>24104.47</v>
      </c>
      <c r="AF39" s="164">
        <f t="shared" si="10"/>
        <v>29835.41</v>
      </c>
      <c r="AG39" s="235">
        <f t="shared" si="11"/>
        <v>75.44</v>
      </c>
      <c r="AH39" s="221">
        <f t="shared" si="12"/>
        <v>75.44</v>
      </c>
      <c r="AI39" s="222" t="s">
        <v>43</v>
      </c>
      <c r="AJ39" s="181">
        <v>1590.78</v>
      </c>
      <c r="AK39" s="175">
        <f t="shared" si="13"/>
        <v>0</v>
      </c>
      <c r="AL39" s="175">
        <f t="shared" si="14"/>
        <v>0</v>
      </c>
      <c r="AM39" s="174">
        <f t="shared" si="15"/>
        <v>0</v>
      </c>
      <c r="AN39" s="170" t="e">
        <f t="shared" si="16"/>
        <v>#DIV/0!</v>
      </c>
      <c r="AO39" s="168">
        <v>0</v>
      </c>
      <c r="AP39" s="168">
        <f t="shared" si="28"/>
        <v>0</v>
      </c>
      <c r="AQ39" s="168">
        <f t="shared" si="29"/>
        <v>0</v>
      </c>
      <c r="AR39" s="205">
        <v>100</v>
      </c>
      <c r="AS39" s="205">
        <f t="shared" si="30"/>
        <v>87.64195</v>
      </c>
      <c r="AT39" s="206">
        <f t="shared" si="17"/>
        <v>12.35805</v>
      </c>
      <c r="AU39" s="207">
        <f t="shared" si="18"/>
        <v>0</v>
      </c>
      <c r="AV39" s="207">
        <f t="shared" si="19"/>
        <v>0</v>
      </c>
      <c r="AW39" s="234">
        <f t="shared" si="20"/>
        <v>0</v>
      </c>
      <c r="AX39" s="194">
        <f t="shared" si="21"/>
        <v>0</v>
      </c>
      <c r="AY39" s="194">
        <f t="shared" si="22"/>
        <v>0</v>
      </c>
      <c r="AZ39" s="222" t="s">
        <v>43</v>
      </c>
      <c r="BA39" s="192"/>
      <c r="BB39" s="175">
        <v>1050.67</v>
      </c>
      <c r="BC39" s="175">
        <f t="shared" si="34"/>
        <v>0</v>
      </c>
      <c r="BD39" s="175">
        <f t="shared" si="31"/>
        <v>0</v>
      </c>
      <c r="BE39" s="168">
        <f t="shared" si="23"/>
        <v>22.942</v>
      </c>
      <c r="BF39" s="168">
        <f t="shared" si="24"/>
        <v>0</v>
      </c>
      <c r="BG39" s="168">
        <f t="shared" si="25"/>
        <v>22.942</v>
      </c>
      <c r="BH39" s="175">
        <f t="shared" si="26"/>
        <v>0</v>
      </c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</row>
    <row r="40" spans="1:105" ht="15.75">
      <c r="A40" s="160">
        <v>32</v>
      </c>
      <c r="B40" s="244" t="s">
        <v>44</v>
      </c>
      <c r="C40" s="278">
        <v>3270.8</v>
      </c>
      <c r="D40" s="236">
        <v>13.5</v>
      </c>
      <c r="E40" s="236">
        <v>3284.3</v>
      </c>
      <c r="F40" s="236">
        <v>3284.3</v>
      </c>
      <c r="G40" s="279">
        <v>259.29</v>
      </c>
      <c r="H40" s="171">
        <f t="shared" si="0"/>
        <v>264.99</v>
      </c>
      <c r="I40" s="164">
        <f t="shared" si="1"/>
        <v>4.84</v>
      </c>
      <c r="J40" s="164">
        <f t="shared" si="27"/>
        <v>260.15</v>
      </c>
      <c r="K40" s="280">
        <v>126</v>
      </c>
      <c r="L40" s="186">
        <v>0.03</v>
      </c>
      <c r="M40" s="170">
        <v>382.1</v>
      </c>
      <c r="N40" s="186">
        <f t="shared" si="32"/>
        <v>3666.4</v>
      </c>
      <c r="O40" s="186">
        <f t="shared" si="2"/>
        <v>11.46</v>
      </c>
      <c r="P40" s="216">
        <f t="shared" si="33"/>
        <v>0.003489</v>
      </c>
      <c r="Q40" s="280">
        <v>73</v>
      </c>
      <c r="R40" s="280">
        <v>97.76</v>
      </c>
      <c r="S40" s="217">
        <f t="shared" si="3"/>
        <v>53</v>
      </c>
      <c r="T40" s="282">
        <v>4.794</v>
      </c>
      <c r="U40" s="171">
        <f t="shared" si="4"/>
        <v>150.98</v>
      </c>
      <c r="V40" s="172">
        <f t="shared" si="5"/>
        <v>2.85</v>
      </c>
      <c r="W40" s="255"/>
      <c r="X40" s="222" t="s">
        <v>44</v>
      </c>
      <c r="Y40" s="219">
        <v>14.49</v>
      </c>
      <c r="Z40" s="220">
        <f t="shared" si="6"/>
        <v>3769.57</v>
      </c>
      <c r="AA40" s="197">
        <f t="shared" si="7"/>
        <v>15.268</v>
      </c>
      <c r="AB40" s="197">
        <f t="shared" si="8"/>
        <v>0.284</v>
      </c>
      <c r="AC40" s="197">
        <v>15.552</v>
      </c>
      <c r="AD40" s="220">
        <v>1050.67</v>
      </c>
      <c r="AE40" s="164">
        <f t="shared" si="9"/>
        <v>16041.63</v>
      </c>
      <c r="AF40" s="164">
        <f t="shared" si="10"/>
        <v>19811.2</v>
      </c>
      <c r="AG40" s="235">
        <f t="shared" si="11"/>
        <v>76.15</v>
      </c>
      <c r="AH40" s="221">
        <f t="shared" si="12"/>
        <v>76.15</v>
      </c>
      <c r="AI40" s="222" t="s">
        <v>44</v>
      </c>
      <c r="AJ40" s="181">
        <v>1590.78</v>
      </c>
      <c r="AK40" s="175">
        <f t="shared" si="13"/>
        <v>451.78</v>
      </c>
      <c r="AL40" s="175">
        <f t="shared" si="14"/>
        <v>70.13</v>
      </c>
      <c r="AM40" s="174">
        <f t="shared" si="15"/>
        <v>521.91</v>
      </c>
      <c r="AN40" s="170">
        <f t="shared" si="16"/>
        <v>107.83</v>
      </c>
      <c r="AO40" s="168">
        <v>0</v>
      </c>
      <c r="AP40" s="168">
        <f t="shared" si="28"/>
        <v>0</v>
      </c>
      <c r="AQ40" s="168">
        <f t="shared" si="29"/>
        <v>0</v>
      </c>
      <c r="AR40" s="205">
        <v>100</v>
      </c>
      <c r="AS40" s="205">
        <f t="shared" si="30"/>
        <v>89.57833</v>
      </c>
      <c r="AT40" s="206">
        <f t="shared" si="17"/>
        <v>10.42167</v>
      </c>
      <c r="AU40" s="207">
        <f t="shared" si="18"/>
        <v>0</v>
      </c>
      <c r="AV40" s="207">
        <f t="shared" si="19"/>
        <v>0</v>
      </c>
      <c r="AW40" s="234">
        <f t="shared" si="20"/>
        <v>0</v>
      </c>
      <c r="AX40" s="194">
        <f t="shared" si="21"/>
        <v>0</v>
      </c>
      <c r="AY40" s="194">
        <f t="shared" si="22"/>
        <v>0</v>
      </c>
      <c r="AZ40" s="222" t="s">
        <v>44</v>
      </c>
      <c r="BA40" s="192"/>
      <c r="BB40" s="175">
        <v>1050.67</v>
      </c>
      <c r="BC40" s="175">
        <f t="shared" si="34"/>
        <v>0</v>
      </c>
      <c r="BD40" s="175">
        <f t="shared" si="31"/>
        <v>0</v>
      </c>
      <c r="BE40" s="168">
        <f t="shared" si="23"/>
        <v>15.268</v>
      </c>
      <c r="BF40" s="168">
        <f t="shared" si="24"/>
        <v>0.284</v>
      </c>
      <c r="BG40" s="168">
        <f t="shared" si="25"/>
        <v>15.552</v>
      </c>
      <c r="BH40" s="175">
        <f t="shared" si="26"/>
        <v>0</v>
      </c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</row>
    <row r="41" spans="1:105" ht="15.75">
      <c r="A41" s="160">
        <v>33</v>
      </c>
      <c r="B41" s="244" t="s">
        <v>45</v>
      </c>
      <c r="C41" s="278">
        <v>3219.5</v>
      </c>
      <c r="D41" s="236">
        <v>18.8</v>
      </c>
      <c r="E41" s="236">
        <v>3238.3</v>
      </c>
      <c r="F41" s="236">
        <v>3238.3</v>
      </c>
      <c r="G41" s="279">
        <v>312.59</v>
      </c>
      <c r="H41" s="171">
        <f t="shared" si="0"/>
        <v>319.47</v>
      </c>
      <c r="I41" s="164">
        <f t="shared" si="1"/>
        <v>0.26</v>
      </c>
      <c r="J41" s="164">
        <f t="shared" si="27"/>
        <v>319.21</v>
      </c>
      <c r="K41" s="280">
        <v>124</v>
      </c>
      <c r="L41" s="186">
        <v>0.03</v>
      </c>
      <c r="M41" s="170">
        <v>448.7</v>
      </c>
      <c r="N41" s="186">
        <f t="shared" si="32"/>
        <v>3687</v>
      </c>
      <c r="O41" s="186">
        <f t="shared" si="2"/>
        <v>13.46</v>
      </c>
      <c r="P41" s="216">
        <f t="shared" si="33"/>
        <v>0.004157</v>
      </c>
      <c r="Q41" s="280">
        <v>113</v>
      </c>
      <c r="R41" s="280">
        <v>154.26</v>
      </c>
      <c r="S41" s="217">
        <f t="shared" si="3"/>
        <v>11</v>
      </c>
      <c r="T41" s="282">
        <v>0.183</v>
      </c>
      <c r="U41" s="171">
        <f t="shared" si="4"/>
        <v>151.57</v>
      </c>
      <c r="V41" s="172">
        <f t="shared" si="5"/>
        <v>13.78</v>
      </c>
      <c r="W41" s="255"/>
      <c r="X41" s="222" t="s">
        <v>45</v>
      </c>
      <c r="Y41" s="219">
        <v>14.49</v>
      </c>
      <c r="Z41" s="220">
        <f t="shared" si="6"/>
        <v>4625.35</v>
      </c>
      <c r="AA41" s="197">
        <f t="shared" si="7"/>
        <v>18.638</v>
      </c>
      <c r="AB41" s="197">
        <f t="shared" si="8"/>
        <v>0.015</v>
      </c>
      <c r="AC41" s="197">
        <v>18.653</v>
      </c>
      <c r="AD41" s="220">
        <v>1050.67</v>
      </c>
      <c r="AE41" s="164">
        <f t="shared" si="9"/>
        <v>19582.39</v>
      </c>
      <c r="AF41" s="164">
        <f t="shared" si="10"/>
        <v>24207.74</v>
      </c>
      <c r="AG41" s="235">
        <f t="shared" si="11"/>
        <v>75.84</v>
      </c>
      <c r="AH41" s="221">
        <f t="shared" si="12"/>
        <v>75.84</v>
      </c>
      <c r="AI41" s="222" t="s">
        <v>45</v>
      </c>
      <c r="AJ41" s="181">
        <v>1590.78</v>
      </c>
      <c r="AK41" s="175">
        <f t="shared" si="13"/>
        <v>23.86</v>
      </c>
      <c r="AL41" s="175">
        <f t="shared" si="14"/>
        <v>3.77</v>
      </c>
      <c r="AM41" s="174">
        <f t="shared" si="15"/>
        <v>27.63</v>
      </c>
      <c r="AN41" s="170">
        <f t="shared" si="16"/>
        <v>106.27</v>
      </c>
      <c r="AO41" s="168">
        <v>0</v>
      </c>
      <c r="AP41" s="168">
        <f t="shared" si="28"/>
        <v>0</v>
      </c>
      <c r="AQ41" s="168">
        <f t="shared" si="29"/>
        <v>0</v>
      </c>
      <c r="AR41" s="205">
        <v>100</v>
      </c>
      <c r="AS41" s="205">
        <f t="shared" si="30"/>
        <v>87.83021</v>
      </c>
      <c r="AT41" s="206">
        <f t="shared" si="17"/>
        <v>12.16979</v>
      </c>
      <c r="AU41" s="207">
        <f t="shared" si="18"/>
        <v>0</v>
      </c>
      <c r="AV41" s="207">
        <f t="shared" si="19"/>
        <v>0</v>
      </c>
      <c r="AW41" s="234">
        <f t="shared" si="20"/>
        <v>0</v>
      </c>
      <c r="AX41" s="194">
        <f t="shared" si="21"/>
        <v>0</v>
      </c>
      <c r="AY41" s="194">
        <f t="shared" si="22"/>
        <v>0</v>
      </c>
      <c r="AZ41" s="222" t="s">
        <v>45</v>
      </c>
      <c r="BA41" s="192"/>
      <c r="BB41" s="175">
        <v>1050.67</v>
      </c>
      <c r="BC41" s="175">
        <f t="shared" si="34"/>
        <v>0</v>
      </c>
      <c r="BD41" s="175">
        <f t="shared" si="31"/>
        <v>0</v>
      </c>
      <c r="BE41" s="168">
        <f t="shared" si="23"/>
        <v>18.638</v>
      </c>
      <c r="BF41" s="168">
        <f t="shared" si="24"/>
        <v>0.015</v>
      </c>
      <c r="BG41" s="168">
        <f t="shared" si="25"/>
        <v>18.653</v>
      </c>
      <c r="BH41" s="175">
        <f t="shared" si="26"/>
        <v>0</v>
      </c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</row>
    <row r="42" spans="1:105" ht="15.75">
      <c r="A42" s="160">
        <v>34</v>
      </c>
      <c r="B42" s="244" t="s">
        <v>46</v>
      </c>
      <c r="C42" s="278">
        <v>3289.3</v>
      </c>
      <c r="D42" s="236">
        <v>19.3</v>
      </c>
      <c r="E42" s="236">
        <v>3308.6</v>
      </c>
      <c r="F42" s="236">
        <v>3308.6</v>
      </c>
      <c r="G42" s="279">
        <v>401.68</v>
      </c>
      <c r="H42" s="171">
        <f t="shared" si="0"/>
        <v>410.52</v>
      </c>
      <c r="I42" s="164">
        <f t="shared" si="1"/>
        <v>3.5</v>
      </c>
      <c r="J42" s="164">
        <f t="shared" si="27"/>
        <v>407.02</v>
      </c>
      <c r="K42" s="280">
        <v>139</v>
      </c>
      <c r="L42" s="186">
        <v>0.03</v>
      </c>
      <c r="M42" s="170">
        <v>448.7</v>
      </c>
      <c r="N42" s="186">
        <f t="shared" si="32"/>
        <v>3757.3</v>
      </c>
      <c r="O42" s="186">
        <f t="shared" si="2"/>
        <v>13.46</v>
      </c>
      <c r="P42" s="216">
        <f t="shared" si="33"/>
        <v>0.004068</v>
      </c>
      <c r="Q42" s="280">
        <v>46</v>
      </c>
      <c r="R42" s="280">
        <v>45.18</v>
      </c>
      <c r="S42" s="217">
        <f t="shared" si="3"/>
        <v>93</v>
      </c>
      <c r="T42" s="282">
        <v>3.418</v>
      </c>
      <c r="U42" s="171">
        <f t="shared" si="4"/>
        <v>348.46</v>
      </c>
      <c r="V42" s="172">
        <f t="shared" si="5"/>
        <v>3.75</v>
      </c>
      <c r="W42" s="255"/>
      <c r="X42" s="222" t="s">
        <v>46</v>
      </c>
      <c r="Y42" s="219">
        <v>14.49</v>
      </c>
      <c r="Z42" s="220">
        <f t="shared" si="6"/>
        <v>5897.72</v>
      </c>
      <c r="AA42" s="197">
        <f t="shared" si="7"/>
        <v>23.804</v>
      </c>
      <c r="AB42" s="197">
        <f t="shared" si="8"/>
        <v>0.205</v>
      </c>
      <c r="AC42" s="197">
        <v>24.009</v>
      </c>
      <c r="AD42" s="220">
        <v>1050.67</v>
      </c>
      <c r="AE42" s="164">
        <f t="shared" si="9"/>
        <v>25010.15</v>
      </c>
      <c r="AF42" s="164">
        <f t="shared" si="10"/>
        <v>30907.87</v>
      </c>
      <c r="AG42" s="235">
        <f t="shared" si="11"/>
        <v>75.94</v>
      </c>
      <c r="AH42" s="221">
        <f t="shared" si="12"/>
        <v>75.94</v>
      </c>
      <c r="AI42" s="222" t="s">
        <v>46</v>
      </c>
      <c r="AJ42" s="181">
        <v>1590.78</v>
      </c>
      <c r="AK42" s="175">
        <f t="shared" si="13"/>
        <v>326.11</v>
      </c>
      <c r="AL42" s="175">
        <f t="shared" si="14"/>
        <v>50.72</v>
      </c>
      <c r="AM42" s="174">
        <f t="shared" si="15"/>
        <v>376.83</v>
      </c>
      <c r="AN42" s="170">
        <f t="shared" si="16"/>
        <v>107.67</v>
      </c>
      <c r="AO42" s="168">
        <v>0</v>
      </c>
      <c r="AP42" s="168">
        <f t="shared" si="28"/>
        <v>0</v>
      </c>
      <c r="AQ42" s="168">
        <f t="shared" si="29"/>
        <v>0</v>
      </c>
      <c r="AR42" s="205">
        <v>100</v>
      </c>
      <c r="AS42" s="205">
        <f t="shared" si="30"/>
        <v>88.05791</v>
      </c>
      <c r="AT42" s="206">
        <f t="shared" si="17"/>
        <v>11.94209</v>
      </c>
      <c r="AU42" s="207">
        <f t="shared" si="18"/>
        <v>0</v>
      </c>
      <c r="AV42" s="207">
        <f t="shared" si="19"/>
        <v>0</v>
      </c>
      <c r="AW42" s="234">
        <f t="shared" si="20"/>
        <v>0</v>
      </c>
      <c r="AX42" s="194">
        <f t="shared" si="21"/>
        <v>0</v>
      </c>
      <c r="AY42" s="194">
        <f t="shared" si="22"/>
        <v>0</v>
      </c>
      <c r="AZ42" s="222" t="s">
        <v>46</v>
      </c>
      <c r="BA42" s="192"/>
      <c r="BB42" s="175">
        <v>1050.67</v>
      </c>
      <c r="BC42" s="175">
        <f t="shared" si="34"/>
        <v>0</v>
      </c>
      <c r="BD42" s="175">
        <f t="shared" si="31"/>
        <v>0</v>
      </c>
      <c r="BE42" s="168">
        <f t="shared" si="23"/>
        <v>23.804</v>
      </c>
      <c r="BF42" s="168">
        <f t="shared" si="24"/>
        <v>0.205</v>
      </c>
      <c r="BG42" s="168">
        <f t="shared" si="25"/>
        <v>24.009</v>
      </c>
      <c r="BH42" s="175">
        <f t="shared" si="26"/>
        <v>0</v>
      </c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</row>
    <row r="43" spans="1:105" ht="15.75">
      <c r="A43" s="160">
        <v>35</v>
      </c>
      <c r="B43" s="244" t="s">
        <v>47</v>
      </c>
      <c r="C43" s="278">
        <v>3286</v>
      </c>
      <c r="D43" s="236">
        <v>19.1</v>
      </c>
      <c r="E43" s="236">
        <v>3305.1</v>
      </c>
      <c r="F43" s="236">
        <v>3305.1</v>
      </c>
      <c r="G43" s="279">
        <v>408.43</v>
      </c>
      <c r="H43" s="171">
        <f t="shared" si="0"/>
        <v>417.42</v>
      </c>
      <c r="I43" s="164">
        <f t="shared" si="1"/>
        <v>1.08</v>
      </c>
      <c r="J43" s="164">
        <f t="shared" si="27"/>
        <v>416.35</v>
      </c>
      <c r="K43" s="280">
        <v>142</v>
      </c>
      <c r="L43" s="186">
        <v>0.03</v>
      </c>
      <c r="M43" s="170">
        <v>437</v>
      </c>
      <c r="N43" s="186">
        <f t="shared" si="32"/>
        <v>3742.1</v>
      </c>
      <c r="O43" s="186">
        <f t="shared" si="2"/>
        <v>13.11</v>
      </c>
      <c r="P43" s="216">
        <f t="shared" si="33"/>
        <v>0.003967</v>
      </c>
      <c r="Q43" s="280">
        <v>102</v>
      </c>
      <c r="R43" s="280">
        <v>111.55</v>
      </c>
      <c r="S43" s="217">
        <f t="shared" si="3"/>
        <v>40</v>
      </c>
      <c r="T43" s="282">
        <v>1</v>
      </c>
      <c r="U43" s="171">
        <f t="shared" si="4"/>
        <v>291.76</v>
      </c>
      <c r="V43" s="172">
        <f t="shared" si="5"/>
        <v>7.29</v>
      </c>
      <c r="W43" s="255"/>
      <c r="X43" s="222" t="s">
        <v>47</v>
      </c>
      <c r="Y43" s="219">
        <v>14.49</v>
      </c>
      <c r="Z43" s="220">
        <f t="shared" si="6"/>
        <v>6032.91</v>
      </c>
      <c r="AA43" s="197">
        <f t="shared" si="7"/>
        <v>24.111</v>
      </c>
      <c r="AB43" s="197">
        <f t="shared" si="8"/>
        <v>0.063</v>
      </c>
      <c r="AC43" s="197">
        <v>24.173</v>
      </c>
      <c r="AD43" s="220">
        <v>1050.67</v>
      </c>
      <c r="AE43" s="164">
        <f t="shared" si="9"/>
        <v>25332.7</v>
      </c>
      <c r="AF43" s="164">
        <f t="shared" si="10"/>
        <v>31365.61</v>
      </c>
      <c r="AG43" s="235">
        <f t="shared" si="11"/>
        <v>75.33</v>
      </c>
      <c r="AH43" s="221">
        <f t="shared" si="12"/>
        <v>75.33</v>
      </c>
      <c r="AI43" s="222" t="s">
        <v>47</v>
      </c>
      <c r="AJ43" s="181">
        <v>1590.78</v>
      </c>
      <c r="AK43" s="175">
        <f t="shared" si="13"/>
        <v>100.22</v>
      </c>
      <c r="AL43" s="175">
        <f t="shared" si="14"/>
        <v>15.65</v>
      </c>
      <c r="AM43" s="174">
        <f t="shared" si="15"/>
        <v>115.87</v>
      </c>
      <c r="AN43" s="170">
        <f t="shared" si="16"/>
        <v>107.29</v>
      </c>
      <c r="AO43" s="168">
        <v>0</v>
      </c>
      <c r="AP43" s="168">
        <f t="shared" si="28"/>
        <v>0</v>
      </c>
      <c r="AQ43" s="168">
        <f t="shared" si="29"/>
        <v>0</v>
      </c>
      <c r="AR43" s="205">
        <v>100</v>
      </c>
      <c r="AS43" s="205">
        <f t="shared" si="30"/>
        <v>88.32207</v>
      </c>
      <c r="AT43" s="206">
        <f t="shared" si="17"/>
        <v>11.67793</v>
      </c>
      <c r="AU43" s="207">
        <f t="shared" si="18"/>
        <v>0</v>
      </c>
      <c r="AV43" s="207">
        <f t="shared" si="19"/>
        <v>0</v>
      </c>
      <c r="AW43" s="234">
        <f t="shared" si="20"/>
        <v>0</v>
      </c>
      <c r="AX43" s="194">
        <f t="shared" si="21"/>
        <v>0</v>
      </c>
      <c r="AY43" s="194">
        <f t="shared" si="22"/>
        <v>0</v>
      </c>
      <c r="AZ43" s="222" t="s">
        <v>47</v>
      </c>
      <c r="BA43" s="192"/>
      <c r="BB43" s="175">
        <v>1050.67</v>
      </c>
      <c r="BC43" s="175">
        <f t="shared" si="34"/>
        <v>0</v>
      </c>
      <c r="BD43" s="175">
        <f t="shared" si="31"/>
        <v>0</v>
      </c>
      <c r="BE43" s="168">
        <f t="shared" si="23"/>
        <v>24.111</v>
      </c>
      <c r="BF43" s="168">
        <f t="shared" si="24"/>
        <v>0.063</v>
      </c>
      <c r="BG43" s="168">
        <f t="shared" si="25"/>
        <v>24.174</v>
      </c>
      <c r="BH43" s="175">
        <f t="shared" si="26"/>
        <v>0</v>
      </c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</row>
    <row r="44" spans="1:105" ht="15.75">
      <c r="A44" s="160">
        <v>36</v>
      </c>
      <c r="B44" s="244" t="s">
        <v>48</v>
      </c>
      <c r="C44" s="278">
        <v>2878.3</v>
      </c>
      <c r="D44" s="236"/>
      <c r="E44" s="236">
        <v>2878.3</v>
      </c>
      <c r="F44" s="236">
        <v>2878.3</v>
      </c>
      <c r="G44" s="279">
        <v>304.18</v>
      </c>
      <c r="H44" s="171">
        <f t="shared" si="0"/>
        <v>310.87</v>
      </c>
      <c r="I44" s="164">
        <f t="shared" si="1"/>
        <v>0</v>
      </c>
      <c r="J44" s="164">
        <f t="shared" si="27"/>
        <v>310.87</v>
      </c>
      <c r="K44" s="280">
        <v>103</v>
      </c>
      <c r="L44" s="186">
        <v>0.03</v>
      </c>
      <c r="M44" s="170">
        <v>329.5</v>
      </c>
      <c r="N44" s="186">
        <f t="shared" si="32"/>
        <v>3207.8</v>
      </c>
      <c r="O44" s="186">
        <f t="shared" si="2"/>
        <v>9.89</v>
      </c>
      <c r="P44" s="216">
        <f t="shared" si="33"/>
        <v>0.003436</v>
      </c>
      <c r="Q44" s="280">
        <v>39</v>
      </c>
      <c r="R44" s="280">
        <v>42.71</v>
      </c>
      <c r="S44" s="217">
        <f t="shared" si="3"/>
        <v>64</v>
      </c>
      <c r="T44" s="282"/>
      <c r="U44" s="171">
        <f t="shared" si="4"/>
        <v>258.27</v>
      </c>
      <c r="V44" s="172">
        <f t="shared" si="5"/>
        <v>4.04</v>
      </c>
      <c r="W44" s="255"/>
      <c r="X44" s="222" t="s">
        <v>48</v>
      </c>
      <c r="Y44" s="219">
        <v>14.49</v>
      </c>
      <c r="Z44" s="220">
        <f t="shared" si="6"/>
        <v>4504.51</v>
      </c>
      <c r="AA44" s="197">
        <f t="shared" si="7"/>
        <v>18.186</v>
      </c>
      <c r="AB44" s="197">
        <f t="shared" si="8"/>
        <v>0</v>
      </c>
      <c r="AC44" s="197">
        <v>18.186</v>
      </c>
      <c r="AD44" s="220">
        <v>1050.67</v>
      </c>
      <c r="AE44" s="164">
        <f t="shared" si="9"/>
        <v>19107.48</v>
      </c>
      <c r="AF44" s="164">
        <f t="shared" si="10"/>
        <v>23611.99</v>
      </c>
      <c r="AG44" s="235">
        <f t="shared" si="11"/>
        <v>75.95</v>
      </c>
      <c r="AH44" s="221">
        <f t="shared" si="12"/>
        <v>75.95</v>
      </c>
      <c r="AI44" s="222" t="s">
        <v>48</v>
      </c>
      <c r="AJ44" s="181">
        <v>1590.78</v>
      </c>
      <c r="AK44" s="175">
        <f t="shared" si="13"/>
        <v>0</v>
      </c>
      <c r="AL44" s="175">
        <f t="shared" si="14"/>
        <v>0</v>
      </c>
      <c r="AM44" s="174">
        <f t="shared" si="15"/>
        <v>0</v>
      </c>
      <c r="AN44" s="170" t="e">
        <f t="shared" si="16"/>
        <v>#DIV/0!</v>
      </c>
      <c r="AO44" s="168">
        <v>0</v>
      </c>
      <c r="AP44" s="168">
        <f t="shared" si="28"/>
        <v>0</v>
      </c>
      <c r="AQ44" s="168">
        <f t="shared" si="29"/>
        <v>0</v>
      </c>
      <c r="AR44" s="205">
        <v>100</v>
      </c>
      <c r="AS44" s="205">
        <f t="shared" si="30"/>
        <v>89.72816</v>
      </c>
      <c r="AT44" s="206">
        <f t="shared" si="17"/>
        <v>10.27184</v>
      </c>
      <c r="AU44" s="207">
        <f t="shared" si="18"/>
        <v>0</v>
      </c>
      <c r="AV44" s="207">
        <f t="shared" si="19"/>
        <v>0</v>
      </c>
      <c r="AW44" s="234">
        <f t="shared" si="20"/>
        <v>0</v>
      </c>
      <c r="AX44" s="194">
        <f t="shared" si="21"/>
        <v>0</v>
      </c>
      <c r="AY44" s="194">
        <f t="shared" si="22"/>
        <v>0</v>
      </c>
      <c r="AZ44" s="222" t="s">
        <v>48</v>
      </c>
      <c r="BA44" s="192"/>
      <c r="BB44" s="175">
        <v>1050.67</v>
      </c>
      <c r="BC44" s="175">
        <f t="shared" si="34"/>
        <v>0</v>
      </c>
      <c r="BD44" s="175">
        <f t="shared" si="31"/>
        <v>0</v>
      </c>
      <c r="BE44" s="168">
        <f t="shared" si="23"/>
        <v>18.186</v>
      </c>
      <c r="BF44" s="168">
        <f t="shared" si="24"/>
        <v>0</v>
      </c>
      <c r="BG44" s="168">
        <f t="shared" si="25"/>
        <v>18.186</v>
      </c>
      <c r="BH44" s="175">
        <f t="shared" si="26"/>
        <v>0</v>
      </c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</row>
    <row r="45" spans="1:105" ht="15.75">
      <c r="A45" s="160">
        <v>37</v>
      </c>
      <c r="B45" s="244" t="s">
        <v>49</v>
      </c>
      <c r="C45" s="278">
        <v>2774.8</v>
      </c>
      <c r="D45" s="236"/>
      <c r="E45" s="236">
        <v>2774.8</v>
      </c>
      <c r="F45" s="236">
        <v>2774.8</v>
      </c>
      <c r="G45" s="279">
        <v>229.71</v>
      </c>
      <c r="H45" s="171">
        <f t="shared" si="0"/>
        <v>234.76</v>
      </c>
      <c r="I45" s="164">
        <f t="shared" si="1"/>
        <v>0</v>
      </c>
      <c r="J45" s="164">
        <f t="shared" si="27"/>
        <v>234.76</v>
      </c>
      <c r="K45" s="280">
        <v>115</v>
      </c>
      <c r="L45" s="186">
        <v>0.03</v>
      </c>
      <c r="M45" s="170">
        <v>325.3</v>
      </c>
      <c r="N45" s="186">
        <f t="shared" si="32"/>
        <v>3100.1</v>
      </c>
      <c r="O45" s="186">
        <f t="shared" si="2"/>
        <v>9.76</v>
      </c>
      <c r="P45" s="216">
        <f t="shared" si="33"/>
        <v>0.003517</v>
      </c>
      <c r="Q45" s="280">
        <v>80</v>
      </c>
      <c r="R45" s="280">
        <v>91.55</v>
      </c>
      <c r="S45" s="217">
        <f t="shared" si="3"/>
        <v>35</v>
      </c>
      <c r="T45" s="282"/>
      <c r="U45" s="171">
        <f t="shared" si="4"/>
        <v>133.45</v>
      </c>
      <c r="V45" s="172">
        <f t="shared" si="5"/>
        <v>3.81</v>
      </c>
      <c r="W45" s="255"/>
      <c r="X45" s="222" t="s">
        <v>49</v>
      </c>
      <c r="Y45" s="219">
        <v>14.49</v>
      </c>
      <c r="Z45" s="220">
        <f t="shared" si="6"/>
        <v>3401.67</v>
      </c>
      <c r="AA45" s="197">
        <f t="shared" si="7"/>
        <v>13.911</v>
      </c>
      <c r="AB45" s="197">
        <v>0</v>
      </c>
      <c r="AC45" s="197">
        <v>13.911</v>
      </c>
      <c r="AD45" s="220">
        <v>1050.67</v>
      </c>
      <c r="AE45" s="164">
        <f t="shared" si="9"/>
        <v>14615.87</v>
      </c>
      <c r="AF45" s="164">
        <f t="shared" si="10"/>
        <v>18017.54</v>
      </c>
      <c r="AG45" s="235">
        <f t="shared" si="11"/>
        <v>76.75</v>
      </c>
      <c r="AH45" s="221">
        <f t="shared" si="12"/>
        <v>76.75</v>
      </c>
      <c r="AI45" s="222" t="s">
        <v>49</v>
      </c>
      <c r="AJ45" s="181">
        <v>1590.78</v>
      </c>
      <c r="AK45" s="175">
        <f t="shared" si="13"/>
        <v>0</v>
      </c>
      <c r="AL45" s="175">
        <f t="shared" si="14"/>
        <v>0</v>
      </c>
      <c r="AM45" s="174">
        <f t="shared" si="15"/>
        <v>0</v>
      </c>
      <c r="AN45" s="170" t="e">
        <f t="shared" si="16"/>
        <v>#DIV/0!</v>
      </c>
      <c r="AO45" s="168">
        <v>0</v>
      </c>
      <c r="AP45" s="168">
        <f t="shared" si="28"/>
        <v>0</v>
      </c>
      <c r="AQ45" s="168">
        <f t="shared" si="29"/>
        <v>0</v>
      </c>
      <c r="AR45" s="205">
        <v>100</v>
      </c>
      <c r="AS45" s="205">
        <f t="shared" si="30"/>
        <v>89.50679</v>
      </c>
      <c r="AT45" s="206">
        <f t="shared" si="17"/>
        <v>10.49321</v>
      </c>
      <c r="AU45" s="207">
        <f t="shared" si="18"/>
        <v>0</v>
      </c>
      <c r="AV45" s="207">
        <f t="shared" si="19"/>
        <v>0</v>
      </c>
      <c r="AW45" s="234">
        <f t="shared" si="20"/>
        <v>0</v>
      </c>
      <c r="AX45" s="194">
        <f t="shared" si="21"/>
        <v>0</v>
      </c>
      <c r="AY45" s="194">
        <f t="shared" si="22"/>
        <v>0</v>
      </c>
      <c r="AZ45" s="222" t="s">
        <v>49</v>
      </c>
      <c r="BA45" s="192"/>
      <c r="BB45" s="175">
        <v>1050.67</v>
      </c>
      <c r="BC45" s="175">
        <f t="shared" si="34"/>
        <v>0</v>
      </c>
      <c r="BD45" s="175">
        <f t="shared" si="31"/>
        <v>0</v>
      </c>
      <c r="BE45" s="168">
        <f t="shared" si="23"/>
        <v>13.911</v>
      </c>
      <c r="BF45" s="168">
        <f t="shared" si="24"/>
        <v>0</v>
      </c>
      <c r="BG45" s="168">
        <f t="shared" si="25"/>
        <v>13.911</v>
      </c>
      <c r="BH45" s="175">
        <f t="shared" si="26"/>
        <v>0</v>
      </c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</row>
    <row r="46" spans="1:105" ht="15.75">
      <c r="A46" s="160">
        <v>38</v>
      </c>
      <c r="B46" s="245" t="s">
        <v>50</v>
      </c>
      <c r="C46" s="278">
        <v>2899.1</v>
      </c>
      <c r="D46" s="236">
        <v>140.1</v>
      </c>
      <c r="E46" s="236">
        <v>3039.2</v>
      </c>
      <c r="F46" s="236">
        <v>3039.2</v>
      </c>
      <c r="G46" s="279">
        <v>222.64</v>
      </c>
      <c r="H46" s="171">
        <f t="shared" si="0"/>
        <v>227.54</v>
      </c>
      <c r="I46" s="164">
        <v>1.45</v>
      </c>
      <c r="J46" s="164">
        <v>226.09</v>
      </c>
      <c r="K46" s="280">
        <v>142</v>
      </c>
      <c r="L46" s="186">
        <v>0.03</v>
      </c>
      <c r="M46" s="170">
        <v>244.4</v>
      </c>
      <c r="N46" s="186">
        <v>3287.8</v>
      </c>
      <c r="O46" s="186">
        <f t="shared" si="2"/>
        <v>7.33</v>
      </c>
      <c r="P46" s="216">
        <v>0.002408</v>
      </c>
      <c r="Q46" s="280">
        <v>49</v>
      </c>
      <c r="R46" s="280">
        <v>37</v>
      </c>
      <c r="S46" s="217">
        <f t="shared" si="3"/>
        <v>93</v>
      </c>
      <c r="T46" s="282">
        <v>1.099</v>
      </c>
      <c r="U46" s="171">
        <f t="shared" si="4"/>
        <v>182.11</v>
      </c>
      <c r="V46" s="172">
        <f t="shared" si="5"/>
        <v>1.96</v>
      </c>
      <c r="W46" s="255"/>
      <c r="X46" s="223" t="s">
        <v>50</v>
      </c>
      <c r="Y46" s="219">
        <v>14.49</v>
      </c>
      <c r="Z46" s="220">
        <f t="shared" si="6"/>
        <v>3276.04</v>
      </c>
      <c r="AA46" s="197">
        <f t="shared" si="7"/>
        <v>13.026</v>
      </c>
      <c r="AB46" s="197">
        <f t="shared" si="8"/>
        <v>0.084</v>
      </c>
      <c r="AC46" s="197">
        <v>13.11</v>
      </c>
      <c r="AD46" s="220">
        <v>1050.67</v>
      </c>
      <c r="AE46" s="164">
        <f t="shared" si="9"/>
        <v>13686.03</v>
      </c>
      <c r="AF46" s="164">
        <f t="shared" si="10"/>
        <v>16962.07</v>
      </c>
      <c r="AG46" s="235">
        <f t="shared" si="11"/>
        <v>75.03</v>
      </c>
      <c r="AH46" s="221">
        <f t="shared" si="12"/>
        <v>75.02</v>
      </c>
      <c r="AI46" s="223" t="s">
        <v>50</v>
      </c>
      <c r="AJ46" s="181">
        <v>1590.78</v>
      </c>
      <c r="AK46" s="175">
        <f t="shared" si="13"/>
        <v>133.63</v>
      </c>
      <c r="AL46" s="175">
        <f t="shared" si="14"/>
        <v>21.01</v>
      </c>
      <c r="AM46" s="174">
        <f t="shared" si="15"/>
        <v>154.64</v>
      </c>
      <c r="AN46" s="170">
        <f t="shared" si="16"/>
        <v>106.65</v>
      </c>
      <c r="AO46" s="168">
        <v>0</v>
      </c>
      <c r="AP46" s="168">
        <v>0</v>
      </c>
      <c r="AQ46" s="168">
        <v>0</v>
      </c>
      <c r="AR46" s="205">
        <v>100</v>
      </c>
      <c r="AS46" s="205">
        <v>92.56646</v>
      </c>
      <c r="AT46" s="206">
        <f t="shared" si="17"/>
        <v>7.43354</v>
      </c>
      <c r="AU46" s="207">
        <f t="shared" si="18"/>
        <v>0</v>
      </c>
      <c r="AV46" s="207">
        <f t="shared" si="19"/>
        <v>0</v>
      </c>
      <c r="AW46" s="234">
        <v>0</v>
      </c>
      <c r="AX46" s="194">
        <v>0.00591</v>
      </c>
      <c r="AY46" s="194">
        <v>0</v>
      </c>
      <c r="AZ46" s="223" t="s">
        <v>50</v>
      </c>
      <c r="BA46" s="192"/>
      <c r="BB46" s="175">
        <v>1050.67</v>
      </c>
      <c r="BC46" s="175">
        <v>0</v>
      </c>
      <c r="BD46" s="175">
        <f t="shared" si="31"/>
        <v>0</v>
      </c>
      <c r="BE46" s="168">
        <f t="shared" si="23"/>
        <v>13.026</v>
      </c>
      <c r="BF46" s="168">
        <f t="shared" si="24"/>
        <v>0.084</v>
      </c>
      <c r="BG46" s="168">
        <v>13.11</v>
      </c>
      <c r="BH46" s="175">
        <v>0</v>
      </c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</row>
    <row r="47" spans="1:105" ht="15.75">
      <c r="A47" s="165">
        <v>39</v>
      </c>
      <c r="B47" s="245" t="s">
        <v>51</v>
      </c>
      <c r="C47" s="278">
        <v>2884.6</v>
      </c>
      <c r="D47" s="236">
        <v>142.9</v>
      </c>
      <c r="E47" s="236">
        <v>3027.5</v>
      </c>
      <c r="F47" s="236">
        <v>3027.5</v>
      </c>
      <c r="G47" s="279">
        <v>228.47</v>
      </c>
      <c r="H47" s="171">
        <f t="shared" si="0"/>
        <v>233.5</v>
      </c>
      <c r="I47" s="164">
        <f t="shared" si="1"/>
        <v>4.22</v>
      </c>
      <c r="J47" s="164">
        <f t="shared" si="27"/>
        <v>229.28</v>
      </c>
      <c r="K47" s="280">
        <v>125</v>
      </c>
      <c r="L47" s="186">
        <v>0.03</v>
      </c>
      <c r="M47" s="170">
        <v>232.5</v>
      </c>
      <c r="N47" s="186">
        <f t="shared" si="32"/>
        <v>3260</v>
      </c>
      <c r="O47" s="186">
        <f t="shared" si="2"/>
        <v>6.98</v>
      </c>
      <c r="P47" s="216">
        <f t="shared" si="33"/>
        <v>0.002306</v>
      </c>
      <c r="Q47" s="280">
        <v>63</v>
      </c>
      <c r="R47" s="280">
        <v>77.73</v>
      </c>
      <c r="S47" s="217">
        <f t="shared" si="3"/>
        <v>62</v>
      </c>
      <c r="T47" s="282">
        <v>3.892</v>
      </c>
      <c r="U47" s="171">
        <f t="shared" si="4"/>
        <v>144.9</v>
      </c>
      <c r="V47" s="172">
        <f t="shared" si="5"/>
        <v>2.34</v>
      </c>
      <c r="W47" s="255"/>
      <c r="X47" s="223" t="s">
        <v>51</v>
      </c>
      <c r="Y47" s="219">
        <v>14.49</v>
      </c>
      <c r="Z47" s="220">
        <f t="shared" si="6"/>
        <v>3322.27</v>
      </c>
      <c r="AA47" s="197">
        <f t="shared" si="7"/>
        <v>13.172</v>
      </c>
      <c r="AB47" s="197">
        <f t="shared" si="8"/>
        <v>0.242</v>
      </c>
      <c r="AC47" s="197">
        <v>13.414</v>
      </c>
      <c r="AD47" s="220">
        <v>1050.67</v>
      </c>
      <c r="AE47" s="164">
        <f t="shared" si="9"/>
        <v>13839.43</v>
      </c>
      <c r="AF47" s="164">
        <f t="shared" si="10"/>
        <v>17161.7</v>
      </c>
      <c r="AG47" s="235">
        <f t="shared" si="11"/>
        <v>74.85</v>
      </c>
      <c r="AH47" s="221">
        <f t="shared" si="12"/>
        <v>74.85</v>
      </c>
      <c r="AI47" s="223" t="s">
        <v>51</v>
      </c>
      <c r="AJ47" s="181">
        <v>1590.78</v>
      </c>
      <c r="AK47" s="175">
        <f t="shared" si="13"/>
        <v>384.97</v>
      </c>
      <c r="AL47" s="175">
        <f t="shared" si="14"/>
        <v>61.15</v>
      </c>
      <c r="AM47" s="174">
        <f t="shared" si="15"/>
        <v>446.12</v>
      </c>
      <c r="AN47" s="170">
        <f t="shared" si="16"/>
        <v>105.72</v>
      </c>
      <c r="AO47" s="168">
        <v>0</v>
      </c>
      <c r="AP47" s="168">
        <f t="shared" si="28"/>
        <v>0</v>
      </c>
      <c r="AQ47" s="168">
        <f t="shared" si="29"/>
        <v>0</v>
      </c>
      <c r="AR47" s="205">
        <v>100</v>
      </c>
      <c r="AS47" s="205">
        <f t="shared" si="30"/>
        <v>92.8681</v>
      </c>
      <c r="AT47" s="206">
        <f t="shared" si="17"/>
        <v>7.1319</v>
      </c>
      <c r="AU47" s="207">
        <f t="shared" si="18"/>
        <v>0</v>
      </c>
      <c r="AV47" s="207">
        <f t="shared" si="19"/>
        <v>0</v>
      </c>
      <c r="AW47" s="234">
        <f t="shared" si="20"/>
        <v>0</v>
      </c>
      <c r="AX47" s="194">
        <f t="shared" si="21"/>
        <v>0</v>
      </c>
      <c r="AY47" s="194">
        <f t="shared" si="22"/>
        <v>0</v>
      </c>
      <c r="AZ47" s="223" t="s">
        <v>51</v>
      </c>
      <c r="BA47" s="192"/>
      <c r="BB47" s="175">
        <v>1050.67</v>
      </c>
      <c r="BC47" s="175">
        <f t="shared" si="34"/>
        <v>0</v>
      </c>
      <c r="BD47" s="175">
        <f t="shared" si="31"/>
        <v>0</v>
      </c>
      <c r="BE47" s="168">
        <f t="shared" si="23"/>
        <v>13.172</v>
      </c>
      <c r="BF47" s="168">
        <f t="shared" si="24"/>
        <v>0.242</v>
      </c>
      <c r="BG47" s="168">
        <f t="shared" si="25"/>
        <v>13.414</v>
      </c>
      <c r="BH47" s="175">
        <f t="shared" si="26"/>
        <v>0</v>
      </c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</row>
    <row r="48" spans="1:105" ht="15.75">
      <c r="A48" s="165">
        <v>40</v>
      </c>
      <c r="B48" s="244" t="s">
        <v>52</v>
      </c>
      <c r="C48" s="278">
        <v>2506.7</v>
      </c>
      <c r="D48" s="236">
        <v>232.5</v>
      </c>
      <c r="E48" s="236">
        <v>2739.2</v>
      </c>
      <c r="F48" s="236">
        <v>2739.2</v>
      </c>
      <c r="G48" s="279">
        <v>207.32</v>
      </c>
      <c r="H48" s="171">
        <f t="shared" si="0"/>
        <v>211.88</v>
      </c>
      <c r="I48" s="164">
        <f t="shared" si="1"/>
        <v>3.3</v>
      </c>
      <c r="J48" s="164">
        <f t="shared" si="27"/>
        <v>208.58</v>
      </c>
      <c r="K48" s="280">
        <v>104</v>
      </c>
      <c r="L48" s="186">
        <v>0.03</v>
      </c>
      <c r="M48" s="170">
        <v>197.5</v>
      </c>
      <c r="N48" s="186">
        <f t="shared" si="32"/>
        <v>2936.7</v>
      </c>
      <c r="O48" s="186">
        <f t="shared" si="2"/>
        <v>5.93</v>
      </c>
      <c r="P48" s="216">
        <f t="shared" si="33"/>
        <v>0.002165</v>
      </c>
      <c r="Q48" s="280">
        <v>37</v>
      </c>
      <c r="R48" s="280">
        <v>61.47</v>
      </c>
      <c r="S48" s="217">
        <f t="shared" si="3"/>
        <v>67</v>
      </c>
      <c r="T48" s="283">
        <v>2.8</v>
      </c>
      <c r="U48" s="171">
        <f t="shared" si="4"/>
        <v>141.68</v>
      </c>
      <c r="V48" s="172">
        <f t="shared" si="5"/>
        <v>2.11</v>
      </c>
      <c r="W48" s="255"/>
      <c r="X48" s="222" t="s">
        <v>52</v>
      </c>
      <c r="Y48" s="219">
        <v>14.49</v>
      </c>
      <c r="Z48" s="220">
        <f t="shared" si="6"/>
        <v>3022.32</v>
      </c>
      <c r="AA48" s="197">
        <f t="shared" si="7"/>
        <v>10.701</v>
      </c>
      <c r="AB48" s="197">
        <f t="shared" si="8"/>
        <v>0.169</v>
      </c>
      <c r="AC48" s="197">
        <v>10.87</v>
      </c>
      <c r="AD48" s="220">
        <v>1050.67</v>
      </c>
      <c r="AE48" s="164">
        <f t="shared" si="9"/>
        <v>11243.22</v>
      </c>
      <c r="AF48" s="164">
        <f t="shared" si="10"/>
        <v>14265.54</v>
      </c>
      <c r="AG48" s="235">
        <f t="shared" si="11"/>
        <v>68.39</v>
      </c>
      <c r="AH48" s="221">
        <f t="shared" si="12"/>
        <v>68.39</v>
      </c>
      <c r="AI48" s="222" t="s">
        <v>52</v>
      </c>
      <c r="AJ48" s="181">
        <v>1590.78</v>
      </c>
      <c r="AK48" s="175">
        <f t="shared" si="13"/>
        <v>268.84</v>
      </c>
      <c r="AL48" s="175">
        <f t="shared" si="14"/>
        <v>47.82</v>
      </c>
      <c r="AM48" s="174">
        <f t="shared" si="15"/>
        <v>316.66</v>
      </c>
      <c r="AN48" s="170">
        <f t="shared" si="16"/>
        <v>95.96</v>
      </c>
      <c r="AO48" s="168">
        <v>0</v>
      </c>
      <c r="AP48" s="168">
        <f t="shared" si="28"/>
        <v>0</v>
      </c>
      <c r="AQ48" s="168">
        <f t="shared" si="29"/>
        <v>0</v>
      </c>
      <c r="AR48" s="205">
        <v>100</v>
      </c>
      <c r="AS48" s="205">
        <f t="shared" si="30"/>
        <v>93.27476</v>
      </c>
      <c r="AT48" s="206">
        <f t="shared" si="17"/>
        <v>6.72524</v>
      </c>
      <c r="AU48" s="207">
        <f t="shared" si="18"/>
        <v>0</v>
      </c>
      <c r="AV48" s="207">
        <f t="shared" si="19"/>
        <v>0</v>
      </c>
      <c r="AW48" s="234">
        <f t="shared" si="20"/>
        <v>0</v>
      </c>
      <c r="AX48" s="194">
        <f t="shared" si="21"/>
        <v>0</v>
      </c>
      <c r="AY48" s="194">
        <f t="shared" si="22"/>
        <v>0</v>
      </c>
      <c r="AZ48" s="222" t="s">
        <v>52</v>
      </c>
      <c r="BA48" s="192"/>
      <c r="BB48" s="175">
        <v>1050.67</v>
      </c>
      <c r="BC48" s="175">
        <f t="shared" si="34"/>
        <v>0</v>
      </c>
      <c r="BD48" s="175">
        <f t="shared" si="31"/>
        <v>0</v>
      </c>
      <c r="BE48" s="168">
        <f t="shared" si="23"/>
        <v>10.701</v>
      </c>
      <c r="BF48" s="168">
        <f t="shared" si="24"/>
        <v>0.169</v>
      </c>
      <c r="BG48" s="168">
        <f t="shared" si="25"/>
        <v>10.87</v>
      </c>
      <c r="BH48" s="175">
        <f t="shared" si="26"/>
        <v>0</v>
      </c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</row>
    <row r="49" spans="1:105" ht="15.75">
      <c r="A49" s="160">
        <v>41</v>
      </c>
      <c r="B49" s="244" t="s">
        <v>53</v>
      </c>
      <c r="C49" s="278">
        <v>3401.1</v>
      </c>
      <c r="D49" s="236">
        <v>57.5</v>
      </c>
      <c r="E49" s="236">
        <v>3458.6</v>
      </c>
      <c r="F49" s="236">
        <v>3458.6</v>
      </c>
      <c r="G49" s="279">
        <v>344.36</v>
      </c>
      <c r="H49" s="171">
        <f t="shared" si="0"/>
        <v>351.94</v>
      </c>
      <c r="I49" s="164">
        <f t="shared" si="1"/>
        <v>0.15</v>
      </c>
      <c r="J49" s="164">
        <f t="shared" si="27"/>
        <v>351.79</v>
      </c>
      <c r="K49" s="280">
        <v>135</v>
      </c>
      <c r="L49" s="186">
        <v>0.03</v>
      </c>
      <c r="M49" s="170">
        <v>309.4</v>
      </c>
      <c r="N49" s="186">
        <f t="shared" si="32"/>
        <v>3768</v>
      </c>
      <c r="O49" s="186">
        <f t="shared" si="2"/>
        <v>9.28</v>
      </c>
      <c r="P49" s="216">
        <f t="shared" si="33"/>
        <v>0.002683</v>
      </c>
      <c r="Q49" s="280">
        <v>64</v>
      </c>
      <c r="R49" s="280">
        <v>65.79</v>
      </c>
      <c r="S49" s="217">
        <f t="shared" si="3"/>
        <v>71</v>
      </c>
      <c r="T49" s="282"/>
      <c r="U49" s="171">
        <f t="shared" si="4"/>
        <v>276.87</v>
      </c>
      <c r="V49" s="172">
        <f t="shared" si="5"/>
        <v>3.9</v>
      </c>
      <c r="W49" s="255"/>
      <c r="X49" s="222" t="s">
        <v>53</v>
      </c>
      <c r="Y49" s="219">
        <v>14.49</v>
      </c>
      <c r="Z49" s="220">
        <f t="shared" si="6"/>
        <v>5097.44</v>
      </c>
      <c r="AA49" s="197">
        <f t="shared" si="7"/>
        <v>18.042</v>
      </c>
      <c r="AB49" s="197">
        <f t="shared" si="8"/>
        <v>0.008</v>
      </c>
      <c r="AC49" s="197">
        <v>18.05</v>
      </c>
      <c r="AD49" s="220">
        <v>1050.67</v>
      </c>
      <c r="AE49" s="164">
        <f t="shared" si="9"/>
        <v>18956.19</v>
      </c>
      <c r="AF49" s="164">
        <f t="shared" si="10"/>
        <v>24053.63</v>
      </c>
      <c r="AG49" s="235">
        <f t="shared" si="11"/>
        <v>68.38</v>
      </c>
      <c r="AH49" s="221">
        <f t="shared" si="12"/>
        <v>68.37</v>
      </c>
      <c r="AI49" s="222" t="s">
        <v>53</v>
      </c>
      <c r="AJ49" s="181">
        <v>1590.78</v>
      </c>
      <c r="AK49" s="175">
        <f t="shared" si="13"/>
        <v>12.73</v>
      </c>
      <c r="AL49" s="175">
        <f t="shared" si="14"/>
        <v>2.17</v>
      </c>
      <c r="AM49" s="174">
        <f t="shared" si="15"/>
        <v>14.9</v>
      </c>
      <c r="AN49" s="170">
        <f t="shared" si="16"/>
        <v>99.33</v>
      </c>
      <c r="AO49" s="168">
        <v>0</v>
      </c>
      <c r="AP49" s="168">
        <f t="shared" si="28"/>
        <v>0</v>
      </c>
      <c r="AQ49" s="168">
        <f t="shared" si="29"/>
        <v>0</v>
      </c>
      <c r="AR49" s="205">
        <v>100</v>
      </c>
      <c r="AS49" s="205">
        <f t="shared" si="30"/>
        <v>91.78875</v>
      </c>
      <c r="AT49" s="206">
        <f t="shared" si="17"/>
        <v>8.21125</v>
      </c>
      <c r="AU49" s="207">
        <f t="shared" si="18"/>
        <v>0</v>
      </c>
      <c r="AV49" s="207">
        <f t="shared" si="19"/>
        <v>0</v>
      </c>
      <c r="AW49" s="234">
        <f t="shared" si="20"/>
        <v>0</v>
      </c>
      <c r="AX49" s="194">
        <f t="shared" si="21"/>
        <v>0</v>
      </c>
      <c r="AY49" s="194">
        <f t="shared" si="22"/>
        <v>0</v>
      </c>
      <c r="AZ49" s="222" t="s">
        <v>53</v>
      </c>
      <c r="BA49" s="192"/>
      <c r="BB49" s="175">
        <v>1050.67</v>
      </c>
      <c r="BC49" s="175">
        <f t="shared" si="34"/>
        <v>0</v>
      </c>
      <c r="BD49" s="175">
        <f t="shared" si="31"/>
        <v>0</v>
      </c>
      <c r="BE49" s="168">
        <f t="shared" si="23"/>
        <v>18.042</v>
      </c>
      <c r="BF49" s="168">
        <f t="shared" si="24"/>
        <v>0.008</v>
      </c>
      <c r="BG49" s="168">
        <f t="shared" si="25"/>
        <v>18.05</v>
      </c>
      <c r="BH49" s="175">
        <f t="shared" si="26"/>
        <v>0</v>
      </c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</row>
    <row r="50" spans="1:105" ht="15.75">
      <c r="A50" s="160">
        <v>42</v>
      </c>
      <c r="B50" s="244" t="s">
        <v>54</v>
      </c>
      <c r="C50" s="278">
        <v>3898.5</v>
      </c>
      <c r="D50" s="236"/>
      <c r="E50" s="236">
        <v>3898.5</v>
      </c>
      <c r="F50" s="236">
        <v>3898.5</v>
      </c>
      <c r="G50" s="279">
        <v>258.82</v>
      </c>
      <c r="H50" s="171">
        <f t="shared" si="0"/>
        <v>264.51</v>
      </c>
      <c r="I50" s="164">
        <f t="shared" si="1"/>
        <v>0</v>
      </c>
      <c r="J50" s="164">
        <f t="shared" si="27"/>
        <v>264.51</v>
      </c>
      <c r="K50" s="280">
        <v>128</v>
      </c>
      <c r="L50" s="186">
        <v>0.03</v>
      </c>
      <c r="M50" s="170">
        <v>689.1</v>
      </c>
      <c r="N50" s="186">
        <f t="shared" si="32"/>
        <v>4587.6</v>
      </c>
      <c r="O50" s="186">
        <f t="shared" si="2"/>
        <v>20.67</v>
      </c>
      <c r="P50" s="216">
        <f t="shared" si="33"/>
        <v>0.005302</v>
      </c>
      <c r="Q50" s="280">
        <v>81</v>
      </c>
      <c r="R50" s="280">
        <v>172</v>
      </c>
      <c r="S50" s="217">
        <f t="shared" si="3"/>
        <v>47</v>
      </c>
      <c r="T50" s="282"/>
      <c r="U50" s="171">
        <f t="shared" si="4"/>
        <v>71.84</v>
      </c>
      <c r="V50" s="172">
        <f t="shared" si="5"/>
        <v>1.53</v>
      </c>
      <c r="W50" s="255"/>
      <c r="X50" s="222" t="s">
        <v>54</v>
      </c>
      <c r="Y50" s="219">
        <v>14.49</v>
      </c>
      <c r="Z50" s="220">
        <f t="shared" si="6"/>
        <v>3832.75</v>
      </c>
      <c r="AA50" s="197">
        <f t="shared" si="7"/>
        <v>13.86</v>
      </c>
      <c r="AB50" s="197">
        <f t="shared" si="8"/>
        <v>0</v>
      </c>
      <c r="AC50" s="197">
        <v>13.86</v>
      </c>
      <c r="AD50" s="220">
        <v>1050.67</v>
      </c>
      <c r="AE50" s="164">
        <f t="shared" si="9"/>
        <v>14562.29</v>
      </c>
      <c r="AF50" s="164">
        <f t="shared" si="10"/>
        <v>18395.04</v>
      </c>
      <c r="AG50" s="235">
        <f t="shared" si="11"/>
        <v>69.54</v>
      </c>
      <c r="AH50" s="221">
        <f t="shared" si="12"/>
        <v>69.54</v>
      </c>
      <c r="AI50" s="222" t="s">
        <v>54</v>
      </c>
      <c r="AJ50" s="181">
        <v>1590.78</v>
      </c>
      <c r="AK50" s="175">
        <f t="shared" si="13"/>
        <v>0</v>
      </c>
      <c r="AL50" s="175">
        <f t="shared" si="14"/>
        <v>0</v>
      </c>
      <c r="AM50" s="174">
        <f t="shared" si="15"/>
        <v>0</v>
      </c>
      <c r="AN50" s="170" t="e">
        <f t="shared" si="16"/>
        <v>#DIV/0!</v>
      </c>
      <c r="AO50" s="168">
        <v>0</v>
      </c>
      <c r="AP50" s="168">
        <f t="shared" si="28"/>
        <v>0</v>
      </c>
      <c r="AQ50" s="168">
        <f t="shared" si="29"/>
        <v>0</v>
      </c>
      <c r="AR50" s="205">
        <v>100</v>
      </c>
      <c r="AS50" s="205">
        <f t="shared" si="30"/>
        <v>84.97907</v>
      </c>
      <c r="AT50" s="206">
        <f t="shared" si="17"/>
        <v>15.02093</v>
      </c>
      <c r="AU50" s="207">
        <f t="shared" si="18"/>
        <v>0</v>
      </c>
      <c r="AV50" s="207">
        <f t="shared" si="19"/>
        <v>0</v>
      </c>
      <c r="AW50" s="234">
        <f t="shared" si="20"/>
        <v>0</v>
      </c>
      <c r="AX50" s="194">
        <f t="shared" si="21"/>
        <v>0</v>
      </c>
      <c r="AY50" s="194">
        <f t="shared" si="22"/>
        <v>0</v>
      </c>
      <c r="AZ50" s="222" t="s">
        <v>54</v>
      </c>
      <c r="BA50" s="192"/>
      <c r="BB50" s="175">
        <v>1050.67</v>
      </c>
      <c r="BC50" s="175">
        <f t="shared" si="34"/>
        <v>0</v>
      </c>
      <c r="BD50" s="175">
        <f t="shared" si="31"/>
        <v>0</v>
      </c>
      <c r="BE50" s="168">
        <f t="shared" si="23"/>
        <v>13.86</v>
      </c>
      <c r="BF50" s="168">
        <f t="shared" si="24"/>
        <v>0</v>
      </c>
      <c r="BG50" s="168">
        <f t="shared" si="25"/>
        <v>13.86</v>
      </c>
      <c r="BH50" s="175">
        <f t="shared" si="26"/>
        <v>0</v>
      </c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</row>
    <row r="51" spans="1:105" ht="15.75">
      <c r="A51" s="160">
        <v>43</v>
      </c>
      <c r="B51" s="244" t="s">
        <v>55</v>
      </c>
      <c r="C51" s="278">
        <v>3910.3</v>
      </c>
      <c r="D51" s="236"/>
      <c r="E51" s="236">
        <v>3910.3</v>
      </c>
      <c r="F51" s="236">
        <v>3910.3</v>
      </c>
      <c r="G51" s="279">
        <v>369.21</v>
      </c>
      <c r="H51" s="171">
        <f t="shared" si="0"/>
        <v>377.33</v>
      </c>
      <c r="I51" s="164">
        <f t="shared" si="1"/>
        <v>0</v>
      </c>
      <c r="J51" s="164">
        <f t="shared" si="27"/>
        <v>377.33</v>
      </c>
      <c r="K51" s="280">
        <v>135</v>
      </c>
      <c r="L51" s="186">
        <v>0.03</v>
      </c>
      <c r="M51" s="170">
        <v>689.1</v>
      </c>
      <c r="N51" s="186">
        <f t="shared" si="32"/>
        <v>4599.4</v>
      </c>
      <c r="O51" s="186">
        <f t="shared" si="2"/>
        <v>20.67</v>
      </c>
      <c r="P51" s="216">
        <f t="shared" si="33"/>
        <v>0.005286</v>
      </c>
      <c r="Q51" s="280">
        <v>56</v>
      </c>
      <c r="R51" s="280">
        <v>41.27</v>
      </c>
      <c r="S51" s="217">
        <f t="shared" si="3"/>
        <v>79</v>
      </c>
      <c r="T51" s="282"/>
      <c r="U51" s="171">
        <f t="shared" si="4"/>
        <v>315.39</v>
      </c>
      <c r="V51" s="172">
        <f t="shared" si="5"/>
        <v>3.99</v>
      </c>
      <c r="W51" s="255"/>
      <c r="X51" s="222" t="s">
        <v>55</v>
      </c>
      <c r="Y51" s="219">
        <v>14.49</v>
      </c>
      <c r="Z51" s="220">
        <f t="shared" si="6"/>
        <v>5467.51</v>
      </c>
      <c r="AA51" s="197">
        <f t="shared" si="7"/>
        <v>17.62</v>
      </c>
      <c r="AB51" s="197">
        <f t="shared" si="8"/>
        <v>0</v>
      </c>
      <c r="AC51" s="197">
        <v>17.62</v>
      </c>
      <c r="AD51" s="220">
        <v>1050.67</v>
      </c>
      <c r="AE51" s="164">
        <f t="shared" si="9"/>
        <v>18512.81</v>
      </c>
      <c r="AF51" s="164">
        <f t="shared" si="10"/>
        <v>23980.32</v>
      </c>
      <c r="AG51" s="235">
        <f t="shared" si="11"/>
        <v>63.55</v>
      </c>
      <c r="AH51" s="221">
        <f t="shared" si="12"/>
        <v>63.55</v>
      </c>
      <c r="AI51" s="222" t="s">
        <v>55</v>
      </c>
      <c r="AJ51" s="181">
        <v>1590.78</v>
      </c>
      <c r="AK51" s="175">
        <f t="shared" si="13"/>
        <v>0</v>
      </c>
      <c r="AL51" s="175">
        <f t="shared" si="14"/>
        <v>0</v>
      </c>
      <c r="AM51" s="174">
        <f t="shared" si="15"/>
        <v>0</v>
      </c>
      <c r="AN51" s="170" t="e">
        <f t="shared" si="16"/>
        <v>#DIV/0!</v>
      </c>
      <c r="AO51" s="168">
        <v>0</v>
      </c>
      <c r="AP51" s="168">
        <f t="shared" si="28"/>
        <v>0</v>
      </c>
      <c r="AQ51" s="168">
        <f t="shared" si="29"/>
        <v>0</v>
      </c>
      <c r="AR51" s="205">
        <v>100</v>
      </c>
      <c r="AS51" s="205">
        <f t="shared" si="30"/>
        <v>85.01761</v>
      </c>
      <c r="AT51" s="206">
        <f t="shared" si="17"/>
        <v>14.98239</v>
      </c>
      <c r="AU51" s="207">
        <f t="shared" si="18"/>
        <v>0</v>
      </c>
      <c r="AV51" s="207">
        <f t="shared" si="19"/>
        <v>0</v>
      </c>
      <c r="AW51" s="234">
        <f t="shared" si="20"/>
        <v>0</v>
      </c>
      <c r="AX51" s="194">
        <f t="shared" si="21"/>
        <v>0</v>
      </c>
      <c r="AY51" s="194">
        <f t="shared" si="22"/>
        <v>0</v>
      </c>
      <c r="AZ51" s="222" t="s">
        <v>55</v>
      </c>
      <c r="BA51" s="192"/>
      <c r="BB51" s="175">
        <v>1050.67</v>
      </c>
      <c r="BC51" s="175">
        <f t="shared" si="34"/>
        <v>0</v>
      </c>
      <c r="BD51" s="175">
        <f t="shared" si="31"/>
        <v>0</v>
      </c>
      <c r="BE51" s="168">
        <f t="shared" si="23"/>
        <v>17.62</v>
      </c>
      <c r="BF51" s="168">
        <f t="shared" si="24"/>
        <v>0</v>
      </c>
      <c r="BG51" s="168">
        <f t="shared" si="25"/>
        <v>17.62</v>
      </c>
      <c r="BH51" s="175">
        <f t="shared" si="26"/>
        <v>0</v>
      </c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</row>
    <row r="52" spans="1:105" ht="15.75">
      <c r="A52" s="160">
        <v>44</v>
      </c>
      <c r="B52" s="244" t="s">
        <v>56</v>
      </c>
      <c r="C52" s="278">
        <v>6498.9</v>
      </c>
      <c r="D52" s="236"/>
      <c r="E52" s="236">
        <v>6498.9</v>
      </c>
      <c r="F52" s="236">
        <v>6498.9</v>
      </c>
      <c r="G52" s="279">
        <v>368.31</v>
      </c>
      <c r="H52" s="171">
        <f t="shared" si="0"/>
        <v>376.41</v>
      </c>
      <c r="I52" s="164">
        <f t="shared" si="1"/>
        <v>0</v>
      </c>
      <c r="J52" s="164">
        <f t="shared" si="27"/>
        <v>376.41</v>
      </c>
      <c r="K52" s="280">
        <v>246</v>
      </c>
      <c r="L52" s="186">
        <v>0.03</v>
      </c>
      <c r="M52" s="170">
        <v>1176.3</v>
      </c>
      <c r="N52" s="186">
        <f t="shared" si="32"/>
        <v>7675.2</v>
      </c>
      <c r="O52" s="186">
        <f t="shared" si="2"/>
        <v>35.29</v>
      </c>
      <c r="P52" s="216">
        <f t="shared" si="33"/>
        <v>0.00543</v>
      </c>
      <c r="Q52" s="280">
        <v>132</v>
      </c>
      <c r="R52" s="280">
        <v>290.57</v>
      </c>
      <c r="S52" s="217">
        <f t="shared" si="3"/>
        <v>114</v>
      </c>
      <c r="T52" s="282"/>
      <c r="U52" s="171">
        <f t="shared" si="4"/>
        <v>50.55</v>
      </c>
      <c r="V52" s="172">
        <f t="shared" si="5"/>
        <v>0.44</v>
      </c>
      <c r="W52" s="255"/>
      <c r="X52" s="222" t="s">
        <v>56</v>
      </c>
      <c r="Y52" s="219">
        <v>14.49</v>
      </c>
      <c r="Z52" s="220">
        <f t="shared" si="6"/>
        <v>5454.18</v>
      </c>
      <c r="AA52" s="197">
        <f t="shared" si="7"/>
        <v>17.42</v>
      </c>
      <c r="AB52" s="197">
        <f t="shared" si="8"/>
        <v>0</v>
      </c>
      <c r="AC52" s="197">
        <v>17.42</v>
      </c>
      <c r="AD52" s="220">
        <v>1050.67</v>
      </c>
      <c r="AE52" s="164">
        <f t="shared" si="9"/>
        <v>18302.67</v>
      </c>
      <c r="AF52" s="164">
        <f t="shared" si="10"/>
        <v>23756.85</v>
      </c>
      <c r="AG52" s="235">
        <f t="shared" si="11"/>
        <v>63.11</v>
      </c>
      <c r="AH52" s="221">
        <f t="shared" si="12"/>
        <v>63.11</v>
      </c>
      <c r="AI52" s="222" t="s">
        <v>56</v>
      </c>
      <c r="AJ52" s="181">
        <v>1590.78</v>
      </c>
      <c r="AK52" s="175">
        <f t="shared" si="13"/>
        <v>0</v>
      </c>
      <c r="AL52" s="175">
        <f t="shared" si="14"/>
        <v>0</v>
      </c>
      <c r="AM52" s="174">
        <f t="shared" si="15"/>
        <v>0</v>
      </c>
      <c r="AN52" s="170" t="e">
        <f t="shared" si="16"/>
        <v>#DIV/0!</v>
      </c>
      <c r="AO52" s="168">
        <v>0</v>
      </c>
      <c r="AP52" s="168">
        <f t="shared" si="28"/>
        <v>0</v>
      </c>
      <c r="AQ52" s="168">
        <f t="shared" si="29"/>
        <v>0</v>
      </c>
      <c r="AR52" s="205">
        <v>100</v>
      </c>
      <c r="AS52" s="205">
        <f t="shared" si="30"/>
        <v>84.67402</v>
      </c>
      <c r="AT52" s="206">
        <f t="shared" si="17"/>
        <v>15.32598</v>
      </c>
      <c r="AU52" s="207">
        <f t="shared" si="18"/>
        <v>0</v>
      </c>
      <c r="AV52" s="207">
        <f t="shared" si="19"/>
        <v>0</v>
      </c>
      <c r="AW52" s="234">
        <f t="shared" si="20"/>
        <v>0</v>
      </c>
      <c r="AX52" s="194">
        <f t="shared" si="21"/>
        <v>0</v>
      </c>
      <c r="AY52" s="194">
        <f t="shared" si="22"/>
        <v>0</v>
      </c>
      <c r="AZ52" s="222" t="s">
        <v>56</v>
      </c>
      <c r="BA52" s="192"/>
      <c r="BB52" s="175">
        <v>1050.67</v>
      </c>
      <c r="BC52" s="175">
        <f t="shared" si="34"/>
        <v>0</v>
      </c>
      <c r="BD52" s="175">
        <f t="shared" si="31"/>
        <v>0</v>
      </c>
      <c r="BE52" s="168">
        <f t="shared" si="23"/>
        <v>17.42</v>
      </c>
      <c r="BF52" s="168">
        <f t="shared" si="24"/>
        <v>0</v>
      </c>
      <c r="BG52" s="168">
        <f t="shared" si="25"/>
        <v>17.42</v>
      </c>
      <c r="BH52" s="175">
        <f t="shared" si="26"/>
        <v>0</v>
      </c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</row>
    <row r="53" spans="1:105" ht="15.75">
      <c r="A53" s="160">
        <v>45</v>
      </c>
      <c r="B53" s="244" t="s">
        <v>57</v>
      </c>
      <c r="C53" s="278">
        <v>6806.9</v>
      </c>
      <c r="D53" s="236"/>
      <c r="E53" s="236">
        <v>6806.9</v>
      </c>
      <c r="F53" s="236">
        <v>6806.9</v>
      </c>
      <c r="G53" s="279">
        <v>394.62</v>
      </c>
      <c r="H53" s="171">
        <f t="shared" si="0"/>
        <v>403.3</v>
      </c>
      <c r="I53" s="164">
        <f t="shared" si="1"/>
        <v>0</v>
      </c>
      <c r="J53" s="164">
        <f t="shared" si="27"/>
        <v>403.3</v>
      </c>
      <c r="K53" s="280">
        <v>208</v>
      </c>
      <c r="L53" s="186">
        <v>0.03</v>
      </c>
      <c r="M53" s="170">
        <v>1309.8</v>
      </c>
      <c r="N53" s="186">
        <f>F53+M53</f>
        <v>8116.7</v>
      </c>
      <c r="O53" s="186">
        <f t="shared" si="2"/>
        <v>39.29</v>
      </c>
      <c r="P53" s="216">
        <f t="shared" si="33"/>
        <v>0.005772</v>
      </c>
      <c r="Q53" s="280">
        <v>140</v>
      </c>
      <c r="R53" s="280">
        <v>165.65</v>
      </c>
      <c r="S53" s="217">
        <f t="shared" si="3"/>
        <v>68</v>
      </c>
      <c r="T53" s="282"/>
      <c r="U53" s="171">
        <f t="shared" si="4"/>
        <v>198.36</v>
      </c>
      <c r="V53" s="172">
        <f t="shared" si="5"/>
        <v>2.92</v>
      </c>
      <c r="W53" s="255"/>
      <c r="X53" s="222" t="s">
        <v>57</v>
      </c>
      <c r="Y53" s="219">
        <v>14.49</v>
      </c>
      <c r="Z53" s="220">
        <f t="shared" si="6"/>
        <v>5843.82</v>
      </c>
      <c r="AA53" s="197">
        <f t="shared" si="7"/>
        <v>18.21</v>
      </c>
      <c r="AB53" s="197">
        <f t="shared" si="8"/>
        <v>0</v>
      </c>
      <c r="AC53" s="197">
        <v>18.21</v>
      </c>
      <c r="AD53" s="220">
        <v>1050.67</v>
      </c>
      <c r="AE53" s="164">
        <f t="shared" si="9"/>
        <v>19132.7</v>
      </c>
      <c r="AF53" s="164">
        <f t="shared" si="10"/>
        <v>24976.52</v>
      </c>
      <c r="AG53" s="235">
        <f t="shared" si="11"/>
        <v>61.93</v>
      </c>
      <c r="AH53" s="221">
        <f t="shared" si="12"/>
        <v>61.93</v>
      </c>
      <c r="AI53" s="222" t="s">
        <v>57</v>
      </c>
      <c r="AJ53" s="181">
        <v>1590.78</v>
      </c>
      <c r="AK53" s="175">
        <f t="shared" si="13"/>
        <v>0</v>
      </c>
      <c r="AL53" s="175">
        <f t="shared" si="14"/>
        <v>0</v>
      </c>
      <c r="AM53" s="174">
        <f t="shared" si="15"/>
        <v>0</v>
      </c>
      <c r="AN53" s="170" t="e">
        <f t="shared" si="16"/>
        <v>#DIV/0!</v>
      </c>
      <c r="AO53" s="168">
        <v>0</v>
      </c>
      <c r="AP53" s="168">
        <f t="shared" si="28"/>
        <v>0</v>
      </c>
      <c r="AQ53" s="168">
        <f t="shared" si="29"/>
        <v>0</v>
      </c>
      <c r="AR53" s="205">
        <v>100</v>
      </c>
      <c r="AS53" s="205">
        <f t="shared" si="30"/>
        <v>83.8629</v>
      </c>
      <c r="AT53" s="206">
        <f t="shared" si="17"/>
        <v>16.1371</v>
      </c>
      <c r="AU53" s="207">
        <f t="shared" si="18"/>
        <v>0</v>
      </c>
      <c r="AV53" s="207">
        <f t="shared" si="19"/>
        <v>0</v>
      </c>
      <c r="AW53" s="234">
        <f t="shared" si="20"/>
        <v>0</v>
      </c>
      <c r="AX53" s="194">
        <f t="shared" si="21"/>
        <v>0</v>
      </c>
      <c r="AY53" s="194">
        <f t="shared" si="22"/>
        <v>0</v>
      </c>
      <c r="AZ53" s="222" t="s">
        <v>57</v>
      </c>
      <c r="BA53" s="192"/>
      <c r="BB53" s="175">
        <v>1050.67</v>
      </c>
      <c r="BC53" s="175">
        <f t="shared" si="34"/>
        <v>0</v>
      </c>
      <c r="BD53" s="175">
        <f t="shared" si="31"/>
        <v>0</v>
      </c>
      <c r="BE53" s="168">
        <f t="shared" si="23"/>
        <v>18.21</v>
      </c>
      <c r="BF53" s="168">
        <f t="shared" si="24"/>
        <v>0</v>
      </c>
      <c r="BG53" s="168">
        <f t="shared" si="25"/>
        <v>18.21</v>
      </c>
      <c r="BH53" s="175">
        <f t="shared" si="26"/>
        <v>0</v>
      </c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</row>
    <row r="54" spans="1:105" ht="14.25">
      <c r="A54" s="160"/>
      <c r="B54" s="244"/>
      <c r="C54" s="278"/>
      <c r="D54" s="244"/>
      <c r="E54" s="236"/>
      <c r="F54" s="236"/>
      <c r="G54" s="284"/>
      <c r="H54" s="171"/>
      <c r="I54" s="164"/>
      <c r="J54" s="164"/>
      <c r="K54" s="169"/>
      <c r="L54" s="170"/>
      <c r="M54" s="170"/>
      <c r="N54" s="186"/>
      <c r="O54" s="186"/>
      <c r="P54" s="216"/>
      <c r="Q54" s="169"/>
      <c r="R54" s="169"/>
      <c r="S54" s="217"/>
      <c r="T54" s="169"/>
      <c r="U54" s="171"/>
      <c r="V54" s="172"/>
      <c r="W54" s="255"/>
      <c r="X54" s="222"/>
      <c r="Y54" s="219"/>
      <c r="Z54" s="164"/>
      <c r="AA54" s="197"/>
      <c r="AB54" s="197"/>
      <c r="AC54" s="197"/>
      <c r="AD54" s="164"/>
      <c r="AE54" s="164"/>
      <c r="AF54" s="164"/>
      <c r="AG54" s="235"/>
      <c r="AH54" s="221"/>
      <c r="AI54" s="222"/>
      <c r="AJ54" s="181"/>
      <c r="AK54" s="175"/>
      <c r="AL54" s="175"/>
      <c r="AM54" s="174"/>
      <c r="AN54" s="170"/>
      <c r="AO54" s="168"/>
      <c r="AP54" s="168"/>
      <c r="AQ54" s="168"/>
      <c r="AR54" s="205"/>
      <c r="AS54" s="205"/>
      <c r="AT54" s="206"/>
      <c r="AU54" s="208"/>
      <c r="AV54" s="207"/>
      <c r="AW54" s="207"/>
      <c r="AX54" s="194"/>
      <c r="AY54" s="194"/>
      <c r="AZ54" s="222"/>
      <c r="BA54" s="192"/>
      <c r="BB54" s="175"/>
      <c r="BC54" s="175"/>
      <c r="BD54" s="175"/>
      <c r="BE54" s="168"/>
      <c r="BF54" s="168"/>
      <c r="BG54" s="168"/>
      <c r="BH54" s="175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</row>
    <row r="55" spans="1:105" ht="14.25">
      <c r="A55" s="160"/>
      <c r="B55" s="244"/>
      <c r="C55" s="278"/>
      <c r="D55" s="244"/>
      <c r="E55" s="236"/>
      <c r="F55" s="236"/>
      <c r="G55" s="284"/>
      <c r="H55" s="171"/>
      <c r="I55" s="164"/>
      <c r="J55" s="164"/>
      <c r="K55" s="169"/>
      <c r="L55" s="170"/>
      <c r="M55" s="170"/>
      <c r="N55" s="186"/>
      <c r="O55" s="186"/>
      <c r="P55" s="216"/>
      <c r="Q55" s="169"/>
      <c r="R55" s="169"/>
      <c r="S55" s="217"/>
      <c r="T55" s="169"/>
      <c r="U55" s="171"/>
      <c r="V55" s="172"/>
      <c r="W55" s="255"/>
      <c r="X55" s="222"/>
      <c r="Y55" s="219"/>
      <c r="Z55" s="164"/>
      <c r="AA55" s="197"/>
      <c r="AB55" s="197"/>
      <c r="AC55" s="197"/>
      <c r="AD55" s="164"/>
      <c r="AE55" s="164"/>
      <c r="AF55" s="164"/>
      <c r="AG55" s="235"/>
      <c r="AH55" s="221"/>
      <c r="AI55" s="222"/>
      <c r="AJ55" s="181"/>
      <c r="AK55" s="175"/>
      <c r="AL55" s="175"/>
      <c r="AM55" s="174"/>
      <c r="AN55" s="170"/>
      <c r="AO55" s="168"/>
      <c r="AP55" s="168"/>
      <c r="AQ55" s="168"/>
      <c r="AR55" s="205"/>
      <c r="AS55" s="205"/>
      <c r="AT55" s="206"/>
      <c r="AU55" s="208"/>
      <c r="AV55" s="207"/>
      <c r="AW55" s="207"/>
      <c r="AX55" s="194"/>
      <c r="AY55" s="194"/>
      <c r="AZ55" s="222"/>
      <c r="BA55" s="192"/>
      <c r="BB55" s="175"/>
      <c r="BC55" s="175"/>
      <c r="BD55" s="175"/>
      <c r="BE55" s="168"/>
      <c r="BF55" s="168"/>
      <c r="BG55" s="168"/>
      <c r="BH55" s="175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</row>
    <row r="56" spans="1:105" ht="15">
      <c r="A56" s="166"/>
      <c r="B56" s="285" t="s">
        <v>58</v>
      </c>
      <c r="C56" s="278">
        <v>166475</v>
      </c>
      <c r="D56" s="224">
        <v>3267.2</v>
      </c>
      <c r="E56" s="224">
        <v>169742.2</v>
      </c>
      <c r="F56" s="224">
        <v>169742.2</v>
      </c>
      <c r="G56" s="237">
        <f>SUM(G9:G53)</f>
        <v>15434.6</v>
      </c>
      <c r="H56" s="237">
        <f>SUM(H9:H53)</f>
        <v>15774.18</v>
      </c>
      <c r="I56" s="237">
        <f>SUM(I9:I55)</f>
        <v>86.16</v>
      </c>
      <c r="J56" s="237">
        <f aca="true" t="shared" si="35" ref="J56:O56">SUM(J9:J55)</f>
        <v>15688.03</v>
      </c>
      <c r="K56" s="224">
        <f t="shared" si="35"/>
        <v>6675</v>
      </c>
      <c r="L56" s="224">
        <f t="shared" si="35"/>
        <v>1.4</v>
      </c>
      <c r="M56" s="224">
        <f t="shared" si="35"/>
        <v>18562.4</v>
      </c>
      <c r="N56" s="224">
        <f t="shared" si="35"/>
        <v>188309.7</v>
      </c>
      <c r="O56" s="224">
        <f t="shared" si="35"/>
        <v>556.9</v>
      </c>
      <c r="P56" s="224">
        <f aca="true" t="shared" si="36" ref="P56:BH56">SUM(P9:P55)</f>
        <v>0.1</v>
      </c>
      <c r="Q56" s="224">
        <f t="shared" si="36"/>
        <v>3184</v>
      </c>
      <c r="R56" s="237">
        <f>SUM(R9:R53)</f>
        <v>4130.66</v>
      </c>
      <c r="S56" s="224">
        <f t="shared" si="36"/>
        <v>3491</v>
      </c>
      <c r="T56" s="237">
        <f t="shared" si="36"/>
        <v>77.49</v>
      </c>
      <c r="U56" s="224">
        <f t="shared" si="36"/>
        <v>11009.2</v>
      </c>
      <c r="V56" s="224">
        <f t="shared" si="36"/>
        <v>157.6</v>
      </c>
      <c r="W56" s="224">
        <f t="shared" si="36"/>
        <v>0</v>
      </c>
      <c r="X56" s="224">
        <f t="shared" si="36"/>
        <v>0</v>
      </c>
      <c r="Y56" s="237">
        <f>SUM(Y9:Y55)</f>
        <v>652.05</v>
      </c>
      <c r="Z56" s="224">
        <f t="shared" si="36"/>
        <v>227319.6</v>
      </c>
      <c r="AA56" s="224">
        <f t="shared" si="36"/>
        <v>889.9</v>
      </c>
      <c r="AB56" s="224">
        <f t="shared" si="36"/>
        <v>4.9</v>
      </c>
      <c r="AC56" s="356">
        <f>SUM(AC9:AC53)</f>
        <v>894.836</v>
      </c>
      <c r="AD56" s="237">
        <f t="shared" si="36"/>
        <v>47280.15</v>
      </c>
      <c r="AE56" s="224">
        <f t="shared" si="36"/>
        <v>935030.1</v>
      </c>
      <c r="AF56" s="224">
        <f t="shared" si="36"/>
        <v>1162349.7</v>
      </c>
      <c r="AG56" s="224">
        <f t="shared" si="36"/>
        <v>3335.9</v>
      </c>
      <c r="AH56" s="224">
        <f t="shared" si="36"/>
        <v>3335.9</v>
      </c>
      <c r="AI56" s="224">
        <f>SUM(AI9:AI55)</f>
        <v>0</v>
      </c>
      <c r="AJ56" s="224">
        <f t="shared" si="36"/>
        <v>71585.1</v>
      </c>
      <c r="AK56" s="224">
        <f t="shared" si="36"/>
        <v>7793.2</v>
      </c>
      <c r="AL56" s="224">
        <f t="shared" si="36"/>
        <v>1248.5</v>
      </c>
      <c r="AM56" s="224">
        <f t="shared" si="36"/>
        <v>9041.7</v>
      </c>
      <c r="AN56" s="224" t="e">
        <f t="shared" si="36"/>
        <v>#DIV/0!</v>
      </c>
      <c r="AO56" s="168">
        <v>0</v>
      </c>
      <c r="AP56" s="224">
        <f t="shared" si="36"/>
        <v>0</v>
      </c>
      <c r="AQ56" s="224">
        <f t="shared" si="36"/>
        <v>0</v>
      </c>
      <c r="AR56" s="224">
        <f t="shared" si="36"/>
        <v>4500</v>
      </c>
      <c r="AS56" s="224">
        <f t="shared" si="36"/>
        <v>4072.2</v>
      </c>
      <c r="AT56" s="224">
        <f t="shared" si="36"/>
        <v>427.8</v>
      </c>
      <c r="AU56" s="224">
        <f t="shared" si="36"/>
        <v>0</v>
      </c>
      <c r="AV56" s="224">
        <f t="shared" si="36"/>
        <v>0</v>
      </c>
      <c r="AW56" s="224">
        <f t="shared" si="36"/>
        <v>0</v>
      </c>
      <c r="AX56" s="224">
        <f t="shared" si="36"/>
        <v>0</v>
      </c>
      <c r="AY56" s="224">
        <f t="shared" si="36"/>
        <v>0</v>
      </c>
      <c r="AZ56" s="224">
        <f t="shared" si="36"/>
        <v>0</v>
      </c>
      <c r="BA56" s="224">
        <f t="shared" si="36"/>
        <v>0</v>
      </c>
      <c r="BB56" s="224">
        <f>SUM(BB9:BB53)</f>
        <v>47280.2</v>
      </c>
      <c r="BC56" s="224">
        <v>0</v>
      </c>
      <c r="BD56" s="224">
        <f t="shared" si="36"/>
        <v>0</v>
      </c>
      <c r="BE56" s="358">
        <f>SUM(BE9:BE53)</f>
        <v>889.937</v>
      </c>
      <c r="BF56" s="358">
        <f>SUM(BF9:BF53)</f>
        <v>4.899</v>
      </c>
      <c r="BG56" s="358">
        <f>BE56+BF56</f>
        <v>894.836</v>
      </c>
      <c r="BH56" s="224">
        <f t="shared" si="36"/>
        <v>0</v>
      </c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</row>
    <row r="57" spans="1:105" ht="15">
      <c r="A57" s="166"/>
      <c r="B57" s="285"/>
      <c r="C57" s="278"/>
      <c r="D57" s="285"/>
      <c r="E57" s="236"/>
      <c r="F57" s="236"/>
      <c r="G57" s="224"/>
      <c r="H57" s="171"/>
      <c r="I57" s="164"/>
      <c r="J57" s="164"/>
      <c r="K57" s="169"/>
      <c r="L57" s="170"/>
      <c r="M57" s="170"/>
      <c r="N57" s="186"/>
      <c r="O57" s="186"/>
      <c r="P57" s="216"/>
      <c r="Q57" s="169"/>
      <c r="R57" s="169"/>
      <c r="S57" s="217"/>
      <c r="T57" s="169"/>
      <c r="U57" s="171"/>
      <c r="V57" s="172"/>
      <c r="W57" s="255"/>
      <c r="X57" s="225"/>
      <c r="Y57" s="219"/>
      <c r="Z57" s="164"/>
      <c r="AA57" s="197"/>
      <c r="AB57" s="197"/>
      <c r="AC57" s="197"/>
      <c r="AD57" s="164"/>
      <c r="AE57" s="164"/>
      <c r="AF57" s="164"/>
      <c r="AG57" s="235"/>
      <c r="AH57" s="221"/>
      <c r="AI57" s="225"/>
      <c r="AJ57" s="181"/>
      <c r="AK57" s="175"/>
      <c r="AL57" s="175"/>
      <c r="AM57" s="174"/>
      <c r="AN57" s="170"/>
      <c r="AO57" s="168"/>
      <c r="AP57" s="168"/>
      <c r="AQ57" s="168"/>
      <c r="AR57" s="205"/>
      <c r="AS57" s="205"/>
      <c r="AT57" s="206"/>
      <c r="AU57" s="208"/>
      <c r="AV57" s="207"/>
      <c r="AW57" s="207"/>
      <c r="AX57" s="194"/>
      <c r="AY57" s="194"/>
      <c r="AZ57" s="225"/>
      <c r="BA57" s="192"/>
      <c r="BB57" s="175"/>
      <c r="BC57" s="175"/>
      <c r="BD57" s="175"/>
      <c r="BE57" s="168"/>
      <c r="BF57" s="168"/>
      <c r="BG57" s="168"/>
      <c r="BH57" s="175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</row>
    <row r="58" spans="1:105" ht="15.75">
      <c r="A58" s="160">
        <v>46</v>
      </c>
      <c r="B58" s="244" t="s">
        <v>41</v>
      </c>
      <c r="C58" s="278">
        <v>10025</v>
      </c>
      <c r="D58" s="286">
        <v>0</v>
      </c>
      <c r="E58" s="236">
        <v>10025</v>
      </c>
      <c r="F58" s="236">
        <v>10025</v>
      </c>
      <c r="G58" s="284">
        <v>913.05</v>
      </c>
      <c r="H58" s="171">
        <f t="shared" si="0"/>
        <v>933.14</v>
      </c>
      <c r="I58" s="164">
        <f t="shared" si="1"/>
        <v>0</v>
      </c>
      <c r="J58" s="164">
        <f t="shared" si="27"/>
        <v>933.14</v>
      </c>
      <c r="K58" s="274">
        <v>371</v>
      </c>
      <c r="L58" s="170">
        <v>0.03</v>
      </c>
      <c r="M58" s="170">
        <v>1819.6</v>
      </c>
      <c r="N58" s="186">
        <f t="shared" si="32"/>
        <v>11844.6</v>
      </c>
      <c r="O58" s="186">
        <f t="shared" si="2"/>
        <v>54.59</v>
      </c>
      <c r="P58" s="216">
        <f t="shared" si="33"/>
        <v>0.005445</v>
      </c>
      <c r="Q58" s="274">
        <v>160</v>
      </c>
      <c r="R58" s="274">
        <v>240.27</v>
      </c>
      <c r="S58" s="217">
        <f t="shared" si="3"/>
        <v>211</v>
      </c>
      <c r="T58" s="169"/>
      <c r="U58" s="171">
        <f>H58-R58-T58-O58</f>
        <v>638.28</v>
      </c>
      <c r="V58" s="172">
        <f t="shared" si="5"/>
        <v>3.03</v>
      </c>
      <c r="W58" s="255"/>
      <c r="X58" s="222" t="s">
        <v>41</v>
      </c>
      <c r="Y58" s="219">
        <v>14.49</v>
      </c>
      <c r="Z58" s="164">
        <f>Y58*J58</f>
        <v>13521.2</v>
      </c>
      <c r="AA58" s="197">
        <f t="shared" si="7"/>
        <v>51.855</v>
      </c>
      <c r="AB58" s="197">
        <f t="shared" si="8"/>
        <v>0</v>
      </c>
      <c r="AC58" s="197">
        <v>51.855</v>
      </c>
      <c r="AD58" s="164">
        <v>1050.67</v>
      </c>
      <c r="AE58" s="164">
        <f>AA58*AD58</f>
        <v>54482.49</v>
      </c>
      <c r="AF58" s="164">
        <f t="shared" si="10"/>
        <v>68003.69</v>
      </c>
      <c r="AG58" s="235">
        <f t="shared" si="11"/>
        <v>72.88</v>
      </c>
      <c r="AH58" s="221">
        <f t="shared" si="12"/>
        <v>72.88</v>
      </c>
      <c r="AI58" s="222" t="s">
        <v>41</v>
      </c>
      <c r="AJ58" s="181">
        <v>1590.78</v>
      </c>
      <c r="AK58" s="175">
        <f t="shared" si="13"/>
        <v>0</v>
      </c>
      <c r="AL58" s="175">
        <f t="shared" si="14"/>
        <v>0</v>
      </c>
      <c r="AM58" s="174">
        <f t="shared" si="15"/>
        <v>0</v>
      </c>
      <c r="AN58" s="170" t="e">
        <f t="shared" si="16"/>
        <v>#DIV/0!</v>
      </c>
      <c r="AO58" s="168">
        <v>0</v>
      </c>
      <c r="AP58" s="168">
        <f>AO58</f>
        <v>0</v>
      </c>
      <c r="AQ58" s="168">
        <f t="shared" si="29"/>
        <v>0</v>
      </c>
      <c r="AR58" s="205">
        <v>100</v>
      </c>
      <c r="AS58" s="205">
        <f t="shared" si="30"/>
        <v>84.63773</v>
      </c>
      <c r="AT58" s="206">
        <f t="shared" si="17"/>
        <v>15.36227</v>
      </c>
      <c r="AU58" s="208">
        <f t="shared" si="18"/>
        <v>0</v>
      </c>
      <c r="AV58" s="207">
        <f t="shared" si="19"/>
        <v>0</v>
      </c>
      <c r="AW58" s="234">
        <f>AO58/F58</f>
        <v>0</v>
      </c>
      <c r="AX58" s="194">
        <f t="shared" si="21"/>
        <v>0</v>
      </c>
      <c r="AY58" s="194">
        <f t="shared" si="22"/>
        <v>0</v>
      </c>
      <c r="AZ58" s="222" t="s">
        <v>41</v>
      </c>
      <c r="BA58" s="192"/>
      <c r="BB58" s="175">
        <v>1050.67</v>
      </c>
      <c r="BC58" s="175">
        <f t="shared" si="34"/>
        <v>0</v>
      </c>
      <c r="BD58" s="175">
        <f>BC58/C58</f>
        <v>0</v>
      </c>
      <c r="BE58" s="168">
        <f t="shared" si="23"/>
        <v>51.855</v>
      </c>
      <c r="BF58" s="168">
        <f t="shared" si="24"/>
        <v>0</v>
      </c>
      <c r="BG58" s="168">
        <f t="shared" si="25"/>
        <v>51.855</v>
      </c>
      <c r="BH58" s="175">
        <f aca="true" t="shared" si="37" ref="BH54:BH59">AW58*C58</f>
        <v>0</v>
      </c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</row>
    <row r="59" spans="1:105" ht="14.25">
      <c r="A59" s="160"/>
      <c r="B59" s="244"/>
      <c r="C59" s="278">
        <v>0</v>
      </c>
      <c r="D59" s="244"/>
      <c r="E59" s="236"/>
      <c r="F59" s="236"/>
      <c r="G59" s="284"/>
      <c r="H59" s="171"/>
      <c r="I59" s="164"/>
      <c r="J59" s="164"/>
      <c r="K59" s="169"/>
      <c r="L59" s="170"/>
      <c r="M59" s="170"/>
      <c r="N59" s="186"/>
      <c r="O59" s="186"/>
      <c r="P59" s="216"/>
      <c r="Q59" s="169"/>
      <c r="R59" s="169"/>
      <c r="S59" s="217"/>
      <c r="T59" s="169"/>
      <c r="U59" s="171"/>
      <c r="V59" s="172"/>
      <c r="W59" s="255"/>
      <c r="X59" s="222"/>
      <c r="Y59" s="219"/>
      <c r="Z59" s="164"/>
      <c r="AA59" s="197"/>
      <c r="AB59" s="197"/>
      <c r="AC59" s="197"/>
      <c r="AD59" s="164"/>
      <c r="AE59" s="164"/>
      <c r="AF59" s="164"/>
      <c r="AG59" s="235"/>
      <c r="AH59" s="221"/>
      <c r="AI59" s="222"/>
      <c r="AJ59" s="181"/>
      <c r="AK59" s="175"/>
      <c r="AL59" s="175"/>
      <c r="AM59" s="174"/>
      <c r="AN59" s="170"/>
      <c r="AO59" s="168"/>
      <c r="AP59" s="168"/>
      <c r="AQ59" s="168"/>
      <c r="AR59" s="205"/>
      <c r="AS59" s="205"/>
      <c r="AT59" s="206"/>
      <c r="AU59" s="208"/>
      <c r="AV59" s="207"/>
      <c r="AW59" s="207"/>
      <c r="AX59" s="194"/>
      <c r="AY59" s="194"/>
      <c r="AZ59" s="222"/>
      <c r="BA59" s="192"/>
      <c r="BB59" s="175"/>
      <c r="BC59" s="175"/>
      <c r="BD59" s="175"/>
      <c r="BE59" s="168"/>
      <c r="BF59" s="168"/>
      <c r="BG59" s="168"/>
      <c r="BH59" s="175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</row>
    <row r="60" spans="1:105" ht="15">
      <c r="A60" s="160"/>
      <c r="B60" s="285" t="s">
        <v>75</v>
      </c>
      <c r="C60" s="278">
        <v>176500</v>
      </c>
      <c r="D60" s="224">
        <v>3267.2</v>
      </c>
      <c r="E60" s="224">
        <v>179767.2</v>
      </c>
      <c r="F60" s="224">
        <v>179767.2</v>
      </c>
      <c r="G60" s="237">
        <f>SUM(G56:G58)</f>
        <v>16347.65</v>
      </c>
      <c r="H60" s="237">
        <f aca="true" t="shared" si="38" ref="H60:BH60">SUM(H56:H58)</f>
        <v>16707.32</v>
      </c>
      <c r="I60" s="237">
        <f t="shared" si="38"/>
        <v>86.16</v>
      </c>
      <c r="J60" s="237">
        <f t="shared" si="38"/>
        <v>16621.17</v>
      </c>
      <c r="K60" s="224">
        <f t="shared" si="38"/>
        <v>7046</v>
      </c>
      <c r="L60" s="224">
        <f t="shared" si="38"/>
        <v>1.4</v>
      </c>
      <c r="M60" s="224">
        <f t="shared" si="38"/>
        <v>20382</v>
      </c>
      <c r="N60" s="224">
        <f t="shared" si="38"/>
        <v>200154.3</v>
      </c>
      <c r="O60" s="224">
        <f t="shared" si="38"/>
        <v>611.5</v>
      </c>
      <c r="P60" s="224">
        <f t="shared" si="38"/>
        <v>0.1</v>
      </c>
      <c r="Q60" s="224">
        <f t="shared" si="38"/>
        <v>3344</v>
      </c>
      <c r="R60" s="237">
        <f>SUM(R56:R58)</f>
        <v>4370.93</v>
      </c>
      <c r="S60" s="224">
        <f t="shared" si="38"/>
        <v>3702</v>
      </c>
      <c r="T60" s="237">
        <f t="shared" si="38"/>
        <v>77.49</v>
      </c>
      <c r="U60" s="224">
        <f t="shared" si="38"/>
        <v>11647.5</v>
      </c>
      <c r="V60" s="224">
        <f t="shared" si="38"/>
        <v>160.6</v>
      </c>
      <c r="W60" s="224"/>
      <c r="X60" s="224">
        <f t="shared" si="38"/>
        <v>0</v>
      </c>
      <c r="Y60" s="237">
        <f>SUM(Y56:Y58)</f>
        <v>666.54</v>
      </c>
      <c r="Z60" s="224">
        <f t="shared" si="38"/>
        <v>240840.8</v>
      </c>
      <c r="AA60" s="224">
        <f t="shared" si="38"/>
        <v>941.8</v>
      </c>
      <c r="AB60" s="224">
        <f t="shared" si="38"/>
        <v>4.9</v>
      </c>
      <c r="AC60" s="356">
        <f>SUM(AC56:AC58)</f>
        <v>946.691</v>
      </c>
      <c r="AD60" s="237">
        <f t="shared" si="38"/>
        <v>48330.82</v>
      </c>
      <c r="AE60" s="224">
        <f t="shared" si="38"/>
        <v>989512.6</v>
      </c>
      <c r="AF60" s="224">
        <f t="shared" si="38"/>
        <v>1230353.4</v>
      </c>
      <c r="AG60" s="224">
        <f t="shared" si="38"/>
        <v>3408.8</v>
      </c>
      <c r="AH60" s="224">
        <f t="shared" si="38"/>
        <v>3408.8</v>
      </c>
      <c r="AI60" s="224">
        <f>SUM(AI56:AI58)</f>
        <v>0</v>
      </c>
      <c r="AJ60" s="224">
        <f t="shared" si="38"/>
        <v>73175.9</v>
      </c>
      <c r="AK60" s="224">
        <f t="shared" si="38"/>
        <v>7793.2</v>
      </c>
      <c r="AL60" s="224">
        <f t="shared" si="38"/>
        <v>1248.5</v>
      </c>
      <c r="AM60" s="224">
        <f t="shared" si="38"/>
        <v>9041.7</v>
      </c>
      <c r="AN60" s="224" t="e">
        <f t="shared" si="38"/>
        <v>#DIV/0!</v>
      </c>
      <c r="AO60" s="168">
        <v>0</v>
      </c>
      <c r="AP60" s="224">
        <f t="shared" si="38"/>
        <v>0</v>
      </c>
      <c r="AQ60" s="224">
        <f t="shared" si="38"/>
        <v>0</v>
      </c>
      <c r="AR60" s="224">
        <f t="shared" si="38"/>
        <v>4600</v>
      </c>
      <c r="AS60" s="224">
        <f t="shared" si="38"/>
        <v>4156.8</v>
      </c>
      <c r="AT60" s="224">
        <f t="shared" si="38"/>
        <v>443.2</v>
      </c>
      <c r="AU60" s="224">
        <f t="shared" si="38"/>
        <v>0</v>
      </c>
      <c r="AV60" s="224">
        <f t="shared" si="38"/>
        <v>0</v>
      </c>
      <c r="AW60" s="224">
        <f t="shared" si="38"/>
        <v>0</v>
      </c>
      <c r="AX60" s="224">
        <f t="shared" si="38"/>
        <v>0</v>
      </c>
      <c r="AY60" s="224">
        <f t="shared" si="38"/>
        <v>0</v>
      </c>
      <c r="AZ60" s="224">
        <f t="shared" si="38"/>
        <v>0</v>
      </c>
      <c r="BA60" s="224">
        <f t="shared" si="38"/>
        <v>0</v>
      </c>
      <c r="BB60" s="224">
        <f>SUM(BB56:BB58)</f>
        <v>48330.9</v>
      </c>
      <c r="BC60" s="224">
        <f t="shared" si="38"/>
        <v>0</v>
      </c>
      <c r="BD60" s="224">
        <f t="shared" si="38"/>
        <v>0</v>
      </c>
      <c r="BE60" s="358">
        <f>SUM(BE56:BE58)</f>
        <v>941.792</v>
      </c>
      <c r="BF60" s="358">
        <f>SUM(BF56:BF58)</f>
        <v>4.899</v>
      </c>
      <c r="BG60" s="358">
        <f t="shared" si="25"/>
        <v>946.691</v>
      </c>
      <c r="BH60" s="224">
        <f t="shared" si="38"/>
        <v>0</v>
      </c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</row>
    <row r="61" spans="2:105" ht="12.75">
      <c r="B61" s="198"/>
      <c r="C61" s="198"/>
      <c r="D61" s="198"/>
      <c r="E61" s="198"/>
      <c r="F61" s="226"/>
      <c r="G61" s="226"/>
      <c r="H61" s="198"/>
      <c r="I61" s="198"/>
      <c r="J61" s="198"/>
      <c r="K61" s="198"/>
      <c r="L61" s="198"/>
      <c r="M61" s="198"/>
      <c r="N61" s="198"/>
      <c r="O61" s="198"/>
      <c r="P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D61" s="198"/>
      <c r="AE61" s="198"/>
      <c r="AF61" s="198"/>
      <c r="AG61" s="198"/>
      <c r="AH61" s="227"/>
      <c r="AI61" s="22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</row>
    <row r="62" spans="1:105" ht="12.75">
      <c r="A62" s="158" t="s">
        <v>97</v>
      </c>
      <c r="B62" s="243"/>
      <c r="C62" s="243"/>
      <c r="D62" s="243"/>
      <c r="E62" s="287"/>
      <c r="F62" s="288"/>
      <c r="G62" s="287"/>
      <c r="H62" s="243"/>
      <c r="I62" s="243"/>
      <c r="J62" s="287"/>
      <c r="K62" s="243"/>
      <c r="L62" s="243"/>
      <c r="M62" s="243"/>
      <c r="N62" s="243"/>
      <c r="O62" s="243"/>
      <c r="P62" s="243"/>
      <c r="Q62" s="243"/>
      <c r="R62" s="243"/>
      <c r="S62" s="243"/>
      <c r="T62" s="198"/>
      <c r="U62" s="198"/>
      <c r="V62" s="198"/>
      <c r="W62" s="198"/>
      <c r="X62" s="198"/>
      <c r="Y62" s="198"/>
      <c r="Z62" s="198"/>
      <c r="AA62" s="198"/>
      <c r="AB62" s="289"/>
      <c r="AD62" s="198"/>
      <c r="AE62" s="198"/>
      <c r="AF62" s="198"/>
      <c r="AG62" s="198"/>
      <c r="AH62" s="227"/>
      <c r="AI62" s="227"/>
      <c r="AJ62" s="157"/>
      <c r="AK62" s="157"/>
      <c r="AL62" s="157"/>
      <c r="AM62" s="157"/>
      <c r="AN62" s="157"/>
      <c r="AO62" s="157"/>
      <c r="AP62" s="157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</row>
    <row r="63" spans="1:105" ht="46.5" customHeight="1">
      <c r="A63" s="326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159"/>
      <c r="T63" s="159"/>
      <c r="U63" s="159"/>
      <c r="V63" s="159"/>
      <c r="W63" s="159"/>
      <c r="X63" s="159"/>
      <c r="Y63" s="159"/>
      <c r="Z63" s="159"/>
      <c r="AA63" s="199"/>
      <c r="AB63" s="159"/>
      <c r="AC63" s="199"/>
      <c r="AD63" s="159"/>
      <c r="AE63" s="159"/>
      <c r="AF63" s="159"/>
      <c r="AG63" s="159"/>
      <c r="AH63" s="184"/>
      <c r="AI63" s="184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</row>
    <row r="64" spans="3:105" ht="12.75">
      <c r="C64" s="198"/>
      <c r="D64" s="198"/>
      <c r="E64" s="198"/>
      <c r="F64" s="198"/>
      <c r="G64" s="357"/>
      <c r="H64" s="198"/>
      <c r="I64" s="198"/>
      <c r="J64" s="198"/>
      <c r="K64" s="198"/>
      <c r="L64" s="198"/>
      <c r="M64" s="198"/>
      <c r="N64" s="198"/>
      <c r="O64" s="198"/>
      <c r="Q64"/>
      <c r="T64" s="250"/>
      <c r="AA64" s="198"/>
      <c r="AC64" s="357"/>
      <c r="AH64" s="183"/>
      <c r="AI64" s="183"/>
      <c r="AJ64" s="157"/>
      <c r="AK64" s="157"/>
      <c r="AL64" s="157"/>
      <c r="AM64" s="157"/>
      <c r="AN64" s="157"/>
      <c r="AO64" s="3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</row>
    <row r="65" spans="1:105" ht="15.75">
      <c r="A65" s="335"/>
      <c r="B65" s="335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AA65" s="198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</row>
    <row r="66" spans="3:105" ht="12.75"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AA66" s="198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</row>
    <row r="67" spans="3:105" ht="12.75"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AA67" s="198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</row>
    <row r="68" spans="3:105" ht="12.75"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AA68" s="198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</row>
    <row r="69" spans="3:105" ht="12.75"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AA69" s="198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</row>
    <row r="70" spans="3:105" ht="12.75"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AA70" s="198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</row>
    <row r="71" spans="3:105" ht="12.75"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AA71" s="198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</row>
    <row r="72" spans="3:105" ht="12.75"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AA72" s="198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</row>
    <row r="73" spans="3:105" ht="12.75"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AA73" s="198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</row>
    <row r="74" spans="3:105" ht="12.75"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AA74" s="198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</row>
    <row r="75" spans="3:105" ht="12.75"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AA75" s="198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</row>
    <row r="76" spans="3:105" ht="12.75"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AA76" s="198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</row>
    <row r="77" spans="3:105" ht="12.75"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AA77" s="198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</row>
    <row r="78" spans="3:105" ht="12.75"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AA78" s="198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</row>
    <row r="79" spans="3:105" ht="12.75"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AA79" s="198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</row>
    <row r="80" spans="3:105" ht="12.75"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AA80" s="198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</row>
    <row r="81" spans="3:105" ht="12.75"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AA81" s="198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</row>
    <row r="82" spans="3:105" ht="12.75"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AA82" s="198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</row>
    <row r="83" spans="3:105" ht="12.75"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AA83" s="198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</row>
    <row r="84" spans="3:105" ht="12.75"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AA84" s="198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</row>
    <row r="85" spans="3:105" ht="12.75"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AA85" s="198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</row>
    <row r="86" spans="3:105" ht="12.75"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AA86" s="198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</row>
    <row r="87" spans="3:105" ht="12.75"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AA87" s="198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</row>
    <row r="88" spans="3:105" ht="12.75"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AA88" s="198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</row>
    <row r="89" spans="3:105" ht="12.75"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AA89" s="198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</row>
    <row r="90" spans="3:105" ht="12.75"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AA90" s="198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  <c r="DA90" s="157"/>
    </row>
    <row r="91" spans="3:105" ht="12.75"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AA91" s="198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</row>
    <row r="92" spans="3:105" ht="12.75"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AA92" s="198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</row>
    <row r="93" spans="3:105" ht="12.75"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AA93" s="198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7"/>
      <c r="CY93" s="157"/>
      <c r="CZ93" s="157"/>
      <c r="DA93" s="157"/>
    </row>
    <row r="94" spans="3:105" ht="12.75"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AA94" s="198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7"/>
      <c r="CX94" s="157"/>
      <c r="CY94" s="157"/>
      <c r="CZ94" s="157"/>
      <c r="DA94" s="157"/>
    </row>
    <row r="95" spans="3:105" ht="12.75"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AA95" s="198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  <c r="DA95" s="157"/>
    </row>
    <row r="96" spans="3:105" ht="12.75"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AA96" s="198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  <c r="DA96" s="157"/>
    </row>
    <row r="97" spans="3:105" ht="12.75"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AA97" s="198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7"/>
      <c r="CZ97" s="157"/>
      <c r="DA97" s="157"/>
    </row>
    <row r="98" spans="3:105" ht="12.75"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AA98" s="198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  <c r="DA98" s="157"/>
    </row>
    <row r="99" spans="3:105" ht="12.75"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AA99" s="198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</row>
    <row r="100" spans="3:105" ht="12.75"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AA100" s="198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7"/>
    </row>
    <row r="101" spans="3:105" ht="12.75"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AA101" s="198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157"/>
    </row>
    <row r="102" spans="3:105" ht="12.75"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AA102" s="198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7"/>
    </row>
    <row r="103" spans="3:105" ht="12.75"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AA103" s="198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  <c r="DA103" s="157"/>
    </row>
    <row r="104" spans="3:105" ht="12.75"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AA104" s="198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</row>
    <row r="105" spans="3:105" ht="12.75"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AA105" s="198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  <c r="DA105" s="157"/>
    </row>
    <row r="106" spans="3:105" ht="12.75"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AA106" s="198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</row>
    <row r="107" spans="3:105" ht="12.75"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AA107" s="198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7"/>
      <c r="CS107" s="157"/>
      <c r="CT107" s="157"/>
      <c r="CU107" s="157"/>
      <c r="CV107" s="157"/>
      <c r="CW107" s="157"/>
      <c r="CX107" s="157"/>
      <c r="CY107" s="157"/>
      <c r="CZ107" s="157"/>
      <c r="DA107" s="157"/>
    </row>
    <row r="108" spans="3:105" ht="12.75"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AA108" s="198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  <c r="DA108" s="157"/>
    </row>
    <row r="109" spans="3:105" ht="12.75"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AA109" s="198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  <c r="DA109" s="157"/>
    </row>
    <row r="110" spans="3:105" ht="12.75"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AA110" s="198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  <c r="DA110" s="157"/>
    </row>
    <row r="111" spans="3:105" ht="12.75"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AA111" s="198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/>
      <c r="CZ111" s="157"/>
      <c r="DA111" s="157"/>
    </row>
    <row r="112" spans="3:105" ht="12.75"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AA112" s="198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</row>
    <row r="113" spans="3:105" ht="12.75"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AA113" s="198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</row>
    <row r="114" spans="3:105" ht="12.75"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AA114" s="198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</row>
    <row r="115" spans="3:105" ht="12.75"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AA115" s="198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  <c r="DA115" s="157"/>
    </row>
    <row r="116" spans="3:105" ht="12.75"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AA116" s="198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</row>
    <row r="117" spans="3:105" ht="12.75"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AA117" s="198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  <c r="DA117" s="157"/>
    </row>
    <row r="118" spans="3:105" ht="12.75"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AA118" s="198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  <c r="DA118" s="157"/>
    </row>
    <row r="119" spans="3:105" ht="12.75"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AA119" s="198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</row>
    <row r="120" spans="3:105" ht="12.75"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AA120" s="198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</row>
    <row r="121" spans="3:105" ht="12.75"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AA121" s="198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</row>
    <row r="122" spans="3:105" ht="12.75"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AA122" s="198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</row>
    <row r="123" spans="3:105" ht="12.75"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AA123" s="198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</row>
    <row r="124" spans="3:105" ht="12.75"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AA124" s="198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  <c r="DA124" s="157"/>
    </row>
    <row r="125" spans="3:105" ht="12.75"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AA125" s="198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</row>
    <row r="126" spans="3:105" ht="12.75"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AA126" s="198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7"/>
      <c r="DA126" s="157"/>
    </row>
    <row r="127" spans="3:105" ht="12.75"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AA127" s="198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  <c r="DA127" s="157"/>
    </row>
    <row r="128" spans="3:105" ht="12.75"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AA128" s="198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</row>
    <row r="129" spans="3:105" ht="12.75"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AA129" s="198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  <c r="DA129" s="157"/>
    </row>
    <row r="130" spans="3:105" ht="12.75"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AA130" s="198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  <c r="DA130" s="157"/>
    </row>
    <row r="131" spans="3:105" ht="12.75"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AA131" s="198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  <c r="DA131" s="157"/>
    </row>
    <row r="132" spans="3:105" ht="12.75"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AA132" s="198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</row>
    <row r="133" spans="3:105" ht="12.75"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AA133" s="198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157"/>
      <c r="CV133" s="157"/>
      <c r="CW133" s="157"/>
      <c r="CX133" s="157"/>
      <c r="CY133" s="157"/>
      <c r="CZ133" s="157"/>
      <c r="DA133" s="157"/>
    </row>
    <row r="134" spans="3:105" ht="12.75"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AA134" s="198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</row>
    <row r="135" spans="3:105" ht="12.75"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AA135" s="198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  <c r="DA135" s="157"/>
    </row>
    <row r="136" spans="3:105" ht="12.75"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AA136" s="198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7"/>
    </row>
    <row r="137" spans="3:105" ht="12.75"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AA137" s="198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</row>
    <row r="138" spans="3:105" ht="12.75"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AA138" s="198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</row>
    <row r="139" spans="3:105" ht="12.75"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AA139" s="198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  <c r="DA139" s="157"/>
    </row>
    <row r="140" spans="3:105" ht="12.75"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AA140" s="198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  <c r="DA140" s="157"/>
    </row>
    <row r="141" spans="3:105" ht="12.75"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AA141" s="198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</row>
    <row r="142" spans="3:105" ht="12.75"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AA142" s="198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</row>
    <row r="143" spans="3:105" ht="12.75"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AA143" s="198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</row>
    <row r="144" spans="3:105" ht="12.75"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AA144" s="198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7"/>
      <c r="CZ144" s="157"/>
      <c r="DA144" s="157"/>
    </row>
    <row r="145" spans="3:105" ht="12.75"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AA145" s="198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  <c r="DA145" s="157"/>
    </row>
    <row r="146" spans="3:105" ht="12.75"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AA146" s="198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7"/>
      <c r="CY146" s="157"/>
      <c r="CZ146" s="157"/>
      <c r="DA146" s="157"/>
    </row>
    <row r="147" spans="3:105" ht="12.75"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AA147" s="198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157"/>
      <c r="CV147" s="157"/>
      <c r="CW147" s="157"/>
      <c r="CX147" s="157"/>
      <c r="CY147" s="157"/>
      <c r="CZ147" s="157"/>
      <c r="DA147" s="157"/>
    </row>
    <row r="148" spans="3:105" ht="12.75"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AA148" s="198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7"/>
      <c r="CT148" s="157"/>
      <c r="CU148" s="157"/>
      <c r="CV148" s="157"/>
      <c r="CW148" s="157"/>
      <c r="CX148" s="157"/>
      <c r="CY148" s="157"/>
      <c r="CZ148" s="157"/>
      <c r="DA148" s="157"/>
    </row>
    <row r="149" spans="3:105" ht="12.75"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AA149" s="198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  <c r="DA149" s="157"/>
    </row>
    <row r="150" spans="3:105" ht="12.75"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AA150" s="198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  <c r="DA150" s="157"/>
    </row>
    <row r="151" spans="3:105" ht="12.75"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AA151" s="198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  <c r="DA151" s="157"/>
    </row>
    <row r="152" spans="3:105" ht="12.75"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AA152" s="198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  <c r="DA152" s="157"/>
    </row>
    <row r="153" spans="3:105" ht="12.75"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AA153" s="198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</row>
    <row r="154" spans="3:105" ht="12.75"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AA154" s="198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</row>
    <row r="155" spans="36:105" ht="12.75"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</row>
    <row r="156" spans="36:105" ht="12.75"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</row>
    <row r="157" spans="36:105" ht="12.75"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</row>
    <row r="158" spans="36:105" ht="12.75"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</row>
    <row r="159" spans="36:105" ht="12.75"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  <c r="DA159" s="157"/>
    </row>
    <row r="160" spans="36:105" ht="12.75"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  <c r="DA160" s="157"/>
    </row>
    <row r="161" spans="36:105" ht="12.75"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  <c r="DA161" s="157"/>
    </row>
    <row r="162" spans="36:105" ht="12.75"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</row>
    <row r="163" spans="36:105" ht="12.75"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</row>
    <row r="164" spans="36:105" ht="12.75"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  <c r="DA164" s="157"/>
    </row>
    <row r="165" spans="36:105" ht="12.75"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  <c r="DA165" s="157"/>
    </row>
    <row r="166" spans="36:105" ht="12.75"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  <c r="DA166" s="157"/>
    </row>
    <row r="167" spans="36:105" ht="12.75"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</row>
    <row r="168" spans="36:105" ht="12.75"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</row>
    <row r="169" spans="36:105" ht="12.75"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  <c r="DA169" s="157"/>
    </row>
    <row r="170" spans="36:105" ht="12.75"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</row>
    <row r="171" spans="36:105" ht="12.75"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</row>
    <row r="172" spans="36:105" ht="12.75"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  <c r="DA172" s="157"/>
    </row>
    <row r="173" spans="36:105" ht="12.75"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</row>
    <row r="174" spans="36:105" ht="12.75"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  <c r="DA174" s="157"/>
    </row>
    <row r="175" spans="36:105" ht="12.75"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  <c r="DA175" s="157"/>
    </row>
    <row r="176" spans="36:105" ht="12.75"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</row>
    <row r="177" spans="36:105" ht="12.75"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</row>
    <row r="178" spans="36:105" ht="12.75"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</row>
    <row r="179" spans="36:105" ht="12.75"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</row>
    <row r="180" spans="36:105" ht="12.75"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</row>
    <row r="181" spans="36:105" ht="12.75"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</row>
    <row r="182" spans="36:105" ht="12.75"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</row>
    <row r="183" spans="36:105" ht="12.75"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</row>
    <row r="184" spans="36:105" ht="12.75"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</row>
    <row r="185" spans="36:105" ht="12.75"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</row>
    <row r="186" spans="36:105" ht="12.75"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</row>
    <row r="187" spans="36:105" ht="12.75"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252"/>
      <c r="BF187" s="252"/>
      <c r="BG187" s="252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</row>
    <row r="188" spans="36:105" ht="12.75"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252"/>
      <c r="BF188" s="252"/>
      <c r="BG188" s="252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</row>
    <row r="189" spans="36:105" ht="12.75"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252"/>
      <c r="BF189" s="252"/>
      <c r="BG189" s="252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</row>
    <row r="190" spans="36:105" ht="12.75"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252"/>
      <c r="BF190" s="252"/>
      <c r="BG190" s="252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</row>
    <row r="191" spans="36:105" ht="12.75"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252"/>
      <c r="BF191" s="252"/>
      <c r="BG191" s="252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</row>
    <row r="192" spans="36:105" ht="12.75"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252"/>
      <c r="BF192" s="252"/>
      <c r="BG192" s="252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</row>
    <row r="193" spans="36:105" ht="12.75"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252"/>
      <c r="BF193" s="252"/>
      <c r="BG193" s="252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</row>
    <row r="194" spans="36:105" ht="12.75"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252"/>
      <c r="BF194" s="252"/>
      <c r="BG194" s="252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</row>
    <row r="195" spans="36:105" ht="12.75"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252"/>
      <c r="BF195" s="252"/>
      <c r="BG195" s="252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</row>
    <row r="196" spans="36:105" ht="12.75"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252"/>
      <c r="BF196" s="252"/>
      <c r="BG196" s="252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</row>
    <row r="197" spans="36:105" ht="12.75"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252"/>
      <c r="BF197" s="252"/>
      <c r="BG197" s="252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</row>
    <row r="198" spans="36:105" ht="12.75"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252"/>
      <c r="BF198" s="252"/>
      <c r="BG198" s="252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</row>
    <row r="199" spans="36:105" ht="12.75"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252"/>
      <c r="BF199" s="252"/>
      <c r="BG199" s="252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</row>
    <row r="200" spans="36:105" ht="12.75"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252"/>
      <c r="BF200" s="252"/>
      <c r="BG200" s="252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</row>
    <row r="201" spans="36:105" ht="12.75"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252"/>
      <c r="BF201" s="252"/>
      <c r="BG201" s="252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</row>
    <row r="202" spans="36:105" ht="12.75"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252"/>
      <c r="BF202" s="252"/>
      <c r="BG202" s="252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</row>
    <row r="203" spans="36:105" ht="12.75"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252"/>
      <c r="BF203" s="252"/>
      <c r="BG203" s="252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</row>
    <row r="204" spans="36:105" ht="12.75"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252"/>
      <c r="BF204" s="252"/>
      <c r="BG204" s="252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</row>
    <row r="205" spans="36:105" ht="12.75"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252"/>
      <c r="BF205" s="252"/>
      <c r="BG205" s="252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</row>
    <row r="206" spans="36:105" ht="12.75"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252"/>
      <c r="BF206" s="252"/>
      <c r="BG206" s="252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</row>
    <row r="207" spans="36:105" ht="12.75"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252"/>
      <c r="BF207" s="252"/>
      <c r="BG207" s="252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</row>
    <row r="208" spans="36:105" ht="12.75"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252"/>
      <c r="BF208" s="252"/>
      <c r="BG208" s="252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7"/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</row>
    <row r="209" spans="36:105" ht="12.75"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252"/>
      <c r="BF209" s="252"/>
      <c r="BG209" s="252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H209" s="157"/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</row>
    <row r="210" spans="36:105" ht="12.75"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252"/>
      <c r="BF210" s="252"/>
      <c r="BG210" s="252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</row>
    <row r="211" spans="36:105" ht="12.75"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252"/>
      <c r="BF211" s="252"/>
      <c r="BG211" s="252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</row>
    <row r="212" spans="36:105" ht="12.75"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252"/>
      <c r="BF212" s="252"/>
      <c r="BG212" s="252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</row>
    <row r="213" spans="36:105" ht="12.75"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252"/>
      <c r="BF213" s="252"/>
      <c r="BG213" s="252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</row>
    <row r="214" spans="36:105" ht="12.75"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252"/>
      <c r="BF214" s="252"/>
      <c r="BG214" s="252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</row>
    <row r="215" spans="36:105" ht="12.75"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252"/>
      <c r="BF215" s="252"/>
      <c r="BG215" s="252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</row>
    <row r="216" spans="36:105" ht="12.75"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252"/>
      <c r="BF216" s="252"/>
      <c r="BG216" s="252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</row>
    <row r="217" spans="36:105" ht="12.75"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252"/>
      <c r="BF217" s="252"/>
      <c r="BG217" s="252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</row>
    <row r="218" spans="36:105" ht="12.75"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252"/>
      <c r="BF218" s="252"/>
      <c r="BG218" s="252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</row>
    <row r="219" spans="36:105" ht="12.75"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252"/>
      <c r="BF219" s="252"/>
      <c r="BG219" s="252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</row>
    <row r="220" spans="36:105" ht="12.75"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252"/>
      <c r="BF220" s="252"/>
      <c r="BG220" s="252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</row>
    <row r="221" spans="36:105" ht="12.75"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252"/>
      <c r="BF221" s="252"/>
      <c r="BG221" s="252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</row>
    <row r="222" spans="36:105" ht="12.75"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252"/>
      <c r="BF222" s="252"/>
      <c r="BG222" s="252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</row>
    <row r="223" spans="36:105" ht="12.75"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252"/>
      <c r="BF223" s="252"/>
      <c r="BG223" s="252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  <c r="DA223" s="157"/>
    </row>
    <row r="224" spans="36:105" ht="12.75"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252"/>
      <c r="BF224" s="252"/>
      <c r="BG224" s="252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57"/>
      <c r="CS224" s="157"/>
      <c r="CT224" s="157"/>
      <c r="CU224" s="157"/>
      <c r="CV224" s="157"/>
      <c r="CW224" s="157"/>
      <c r="CX224" s="157"/>
      <c r="CY224" s="157"/>
      <c r="CZ224" s="157"/>
      <c r="DA224" s="157"/>
    </row>
    <row r="225" spans="36:105" ht="12.75"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252"/>
      <c r="BF225" s="252"/>
      <c r="BG225" s="252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57"/>
      <c r="CS225" s="157"/>
      <c r="CT225" s="157"/>
      <c r="CU225" s="157"/>
      <c r="CV225" s="157"/>
      <c r="CW225" s="157"/>
      <c r="CX225" s="157"/>
      <c r="CY225" s="157"/>
      <c r="CZ225" s="157"/>
      <c r="DA225" s="157"/>
    </row>
    <row r="226" spans="36:105" ht="12.75"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252"/>
      <c r="BF226" s="252"/>
      <c r="BG226" s="252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57"/>
      <c r="CS226" s="157"/>
      <c r="CT226" s="157"/>
      <c r="CU226" s="157"/>
      <c r="CV226" s="157"/>
      <c r="CW226" s="157"/>
      <c r="CX226" s="157"/>
      <c r="CY226" s="157"/>
      <c r="CZ226" s="157"/>
      <c r="DA226" s="157"/>
    </row>
    <row r="227" spans="36:105" ht="12.75"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252"/>
      <c r="BF227" s="252"/>
      <c r="BG227" s="252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57"/>
      <c r="CS227" s="157"/>
      <c r="CT227" s="157"/>
      <c r="CU227" s="157"/>
      <c r="CV227" s="157"/>
      <c r="CW227" s="157"/>
      <c r="CX227" s="157"/>
      <c r="CY227" s="157"/>
      <c r="CZ227" s="157"/>
      <c r="DA227" s="157"/>
    </row>
    <row r="228" spans="36:105" ht="12.75"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252"/>
      <c r="BF228" s="252"/>
      <c r="BG228" s="252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57"/>
      <c r="CS228" s="157"/>
      <c r="CT228" s="157"/>
      <c r="CU228" s="157"/>
      <c r="CV228" s="157"/>
      <c r="CW228" s="157"/>
      <c r="CX228" s="157"/>
      <c r="CY228" s="157"/>
      <c r="CZ228" s="157"/>
      <c r="DA228" s="157"/>
    </row>
  </sheetData>
  <sheetProtection/>
  <mergeCells count="35">
    <mergeCell ref="B2:AM2"/>
    <mergeCell ref="T6:T7"/>
    <mergeCell ref="Y6:AH6"/>
    <mergeCell ref="F5:F7"/>
    <mergeCell ref="AJ6:AN6"/>
    <mergeCell ref="B3:AH3"/>
    <mergeCell ref="U6:U7"/>
    <mergeCell ref="V6:V7"/>
    <mergeCell ref="E4:F4"/>
    <mergeCell ref="AR6:AT6"/>
    <mergeCell ref="B5:B7"/>
    <mergeCell ref="C4:D4"/>
    <mergeCell ref="R6:R7"/>
    <mergeCell ref="H6:J6"/>
    <mergeCell ref="M6:M7"/>
    <mergeCell ref="O6:O7"/>
    <mergeCell ref="C5:C7"/>
    <mergeCell ref="AI6:AI7"/>
    <mergeCell ref="C65:O65"/>
    <mergeCell ref="A65:B65"/>
    <mergeCell ref="K6:K7"/>
    <mergeCell ref="Q6:Q7"/>
    <mergeCell ref="A5:A7"/>
    <mergeCell ref="D5:D7"/>
    <mergeCell ref="P6:P7"/>
    <mergeCell ref="BE4:BG4"/>
    <mergeCell ref="H4:J4"/>
    <mergeCell ref="AO5:AY5"/>
    <mergeCell ref="A63:R63"/>
    <mergeCell ref="H5:AN5"/>
    <mergeCell ref="N6:N7"/>
    <mergeCell ref="X6:X7"/>
    <mergeCell ref="L6:L7"/>
    <mergeCell ref="AZ5:BG5"/>
    <mergeCell ref="AO6:AQ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3"/>
  <sheetViews>
    <sheetView zoomScalePageLayoutView="0" workbookViewId="0" topLeftCell="C13">
      <selection activeCell="M1" sqref="M1:T29"/>
    </sheetView>
  </sheetViews>
  <sheetFormatPr defaultColWidth="9.00390625" defaultRowHeight="12.75"/>
  <cols>
    <col min="2" max="2" width="13.125" style="0" customWidth="1"/>
  </cols>
  <sheetData>
    <row r="1" spans="13:20" ht="12.75">
      <c r="M1" t="s">
        <v>163</v>
      </c>
      <c r="O1" t="s">
        <v>163</v>
      </c>
      <c r="P1" t="s">
        <v>163</v>
      </c>
      <c r="Q1" t="s">
        <v>164</v>
      </c>
      <c r="R1" t="s">
        <v>164</v>
      </c>
      <c r="S1" t="s">
        <v>168</v>
      </c>
      <c r="T1" t="s">
        <v>165</v>
      </c>
    </row>
    <row r="2" spans="2:20" ht="14.25">
      <c r="B2" s="246">
        <v>327.24</v>
      </c>
      <c r="C2">
        <f>B2/744*720</f>
        <v>316.683870967742</v>
      </c>
      <c r="F2" s="231">
        <v>19.044</v>
      </c>
      <c r="G2">
        <f>F2/744*720</f>
        <v>18.4296774193548</v>
      </c>
      <c r="J2" s="232">
        <v>15.422</v>
      </c>
      <c r="K2">
        <f>J2/744*720</f>
        <v>14.9245161290323</v>
      </c>
      <c r="M2" s="246">
        <v>222.64</v>
      </c>
      <c r="O2" s="266">
        <f>M2/720*(720-120)</f>
        <v>185.53</v>
      </c>
      <c r="P2" s="266">
        <f>M2/720*120</f>
        <v>37.11</v>
      </c>
      <c r="Q2" s="267">
        <f aca="true" t="shared" si="0" ref="Q2:Q9">P2*30/1000</f>
        <v>1.11</v>
      </c>
      <c r="R2" s="266">
        <f>M11/720*600</f>
        <v>12</v>
      </c>
      <c r="S2" s="266">
        <f>M11/720*120</f>
        <v>2.4</v>
      </c>
      <c r="T2" s="266">
        <f aca="true" t="shared" si="1" ref="T2:T7">R2+Q2</f>
        <v>13.11</v>
      </c>
    </row>
    <row r="3" spans="2:20" ht="14.25">
      <c r="B3" s="246">
        <v>329.37</v>
      </c>
      <c r="C3">
        <f aca="true" t="shared" si="2" ref="C3:C53">B3/744*720</f>
        <v>318.745161290323</v>
      </c>
      <c r="F3" s="231">
        <v>19.135</v>
      </c>
      <c r="G3">
        <f aca="true" t="shared" si="3" ref="G3:G53">F3/744*720</f>
        <v>18.5177419354839</v>
      </c>
      <c r="J3" s="232">
        <v>16.892</v>
      </c>
      <c r="K3">
        <f aca="true" t="shared" si="4" ref="K3:K53">J3/744*720</f>
        <v>16.3470967741935</v>
      </c>
      <c r="M3" s="246">
        <v>228.47</v>
      </c>
      <c r="O3" s="266">
        <f>M3/720*(720-120)</f>
        <v>190.39</v>
      </c>
      <c r="P3" s="266">
        <f>M3/720*120</f>
        <v>38.08</v>
      </c>
      <c r="Q3" s="267">
        <f t="shared" si="0"/>
        <v>1.14</v>
      </c>
      <c r="R3" s="266">
        <f>M12/720*600</f>
        <v>11.18</v>
      </c>
      <c r="S3" s="266">
        <f>M12/720*120</f>
        <v>2.24</v>
      </c>
      <c r="T3" s="266">
        <f t="shared" si="1"/>
        <v>12.32</v>
      </c>
    </row>
    <row r="4" spans="2:20" ht="14.25">
      <c r="B4" s="246">
        <v>294.68</v>
      </c>
      <c r="C4">
        <f t="shared" si="2"/>
        <v>285.174193548387</v>
      </c>
      <c r="F4" s="231">
        <v>17.345</v>
      </c>
      <c r="G4">
        <f t="shared" si="3"/>
        <v>16.7854838709677</v>
      </c>
      <c r="J4" s="232">
        <v>23.316</v>
      </c>
      <c r="K4">
        <f t="shared" si="4"/>
        <v>22.5638709677419</v>
      </c>
      <c r="M4" s="246">
        <v>207.32</v>
      </c>
      <c r="O4" s="266">
        <f>M4/720*(720-120)</f>
        <v>172.77</v>
      </c>
      <c r="P4" s="266">
        <f>M4/720*120</f>
        <v>34.55</v>
      </c>
      <c r="Q4" s="267">
        <f t="shared" si="0"/>
        <v>1.04</v>
      </c>
      <c r="R4" s="266">
        <f>M13/720*600</f>
        <v>9.83</v>
      </c>
      <c r="S4" s="266">
        <f>M13/720*120</f>
        <v>1.97</v>
      </c>
      <c r="T4" s="266">
        <f t="shared" si="1"/>
        <v>10.87</v>
      </c>
    </row>
    <row r="5" spans="2:20" ht="14.25">
      <c r="B5" s="246">
        <v>408.54</v>
      </c>
      <c r="C5">
        <f t="shared" si="2"/>
        <v>395.361290322581</v>
      </c>
      <c r="F5" s="231">
        <v>22.065</v>
      </c>
      <c r="G5">
        <f t="shared" si="3"/>
        <v>21.3532258064516</v>
      </c>
      <c r="J5" s="232">
        <v>15.148</v>
      </c>
      <c r="K5">
        <f t="shared" si="4"/>
        <v>14.6593548387097</v>
      </c>
      <c r="M5" s="246">
        <v>344.36</v>
      </c>
      <c r="O5" s="266">
        <f>M5/720*(720-120)</f>
        <v>286.97</v>
      </c>
      <c r="P5" s="266">
        <f>M5/720*120</f>
        <v>57.39</v>
      </c>
      <c r="Q5" s="267">
        <f t="shared" si="0"/>
        <v>1.72</v>
      </c>
      <c r="R5" s="266">
        <f>M14/720*600</f>
        <v>16.33</v>
      </c>
      <c r="S5" s="266">
        <f>M14/720*120</f>
        <v>3.27</v>
      </c>
      <c r="T5" s="266">
        <f t="shared" si="1"/>
        <v>18.05</v>
      </c>
    </row>
    <row r="6" spans="2:20" ht="14.25">
      <c r="B6" s="246">
        <v>339.01</v>
      </c>
      <c r="C6">
        <f t="shared" si="2"/>
        <v>328.074193548387</v>
      </c>
      <c r="F6" s="231">
        <v>20.112</v>
      </c>
      <c r="G6">
        <f t="shared" si="3"/>
        <v>19.4632258064516</v>
      </c>
      <c r="J6" s="232">
        <v>25.513</v>
      </c>
      <c r="K6">
        <f t="shared" si="4"/>
        <v>24.69</v>
      </c>
      <c r="M6" s="246">
        <v>258.82</v>
      </c>
      <c r="O6" s="266">
        <f>M6/720*(720-240)</f>
        <v>172.55</v>
      </c>
      <c r="P6" s="266">
        <f>M6/720*240</f>
        <v>86.27</v>
      </c>
      <c r="Q6" s="266">
        <f t="shared" si="0"/>
        <v>2.59</v>
      </c>
      <c r="R6" s="266">
        <f>M15/720*(720-240)</f>
        <v>11.27</v>
      </c>
      <c r="S6" s="266">
        <f>M15/720*240</f>
        <v>5.63</v>
      </c>
      <c r="T6" s="266">
        <f t="shared" si="1"/>
        <v>13.86</v>
      </c>
    </row>
    <row r="7" spans="2:20" ht="14.25">
      <c r="B7" s="246">
        <v>192.2</v>
      </c>
      <c r="C7">
        <f t="shared" si="2"/>
        <v>186</v>
      </c>
      <c r="F7" s="231">
        <v>11.198</v>
      </c>
      <c r="G7">
        <f t="shared" si="3"/>
        <v>10.8367741935484</v>
      </c>
      <c r="J7" s="232">
        <v>20.406</v>
      </c>
      <c r="K7">
        <f t="shared" si="4"/>
        <v>19.7477419354839</v>
      </c>
      <c r="M7" s="246">
        <v>369.21</v>
      </c>
      <c r="O7" s="266">
        <f>M7/720*(720-240)</f>
        <v>246.14</v>
      </c>
      <c r="P7" s="266">
        <f>M7/720*240</f>
        <v>123.07</v>
      </c>
      <c r="Q7" s="266">
        <f t="shared" si="0"/>
        <v>3.69</v>
      </c>
      <c r="R7" s="266">
        <f>M16/720*(720-240)</f>
        <v>13.93</v>
      </c>
      <c r="S7" s="266">
        <f>M16/720*240</f>
        <v>6.96</v>
      </c>
      <c r="T7" s="266">
        <f t="shared" si="1"/>
        <v>17.62</v>
      </c>
    </row>
    <row r="8" spans="2:20" ht="14.25">
      <c r="B8" s="246">
        <v>396.54</v>
      </c>
      <c r="C8">
        <f t="shared" si="2"/>
        <v>383.748387096774</v>
      </c>
      <c r="F8" s="231">
        <v>23.025</v>
      </c>
      <c r="G8">
        <f t="shared" si="3"/>
        <v>22.2822580645161</v>
      </c>
      <c r="J8" s="232">
        <v>13.91</v>
      </c>
      <c r="K8">
        <f t="shared" si="4"/>
        <v>13.4612903225806</v>
      </c>
      <c r="M8" s="266">
        <v>368.31</v>
      </c>
      <c r="O8" s="266">
        <f>M8/672*480</f>
        <v>263.08</v>
      </c>
      <c r="P8" s="266">
        <f>M8/672*192</f>
        <v>105.23</v>
      </c>
      <c r="Q8" s="266">
        <f t="shared" si="0"/>
        <v>3.16</v>
      </c>
      <c r="R8" s="266">
        <f>M17/672*480</f>
        <v>14.26</v>
      </c>
      <c r="S8" s="266">
        <f>M17/672*192</f>
        <v>5.7</v>
      </c>
      <c r="T8" s="266">
        <f>Q8+R8</f>
        <v>17.42</v>
      </c>
    </row>
    <row r="9" spans="2:20" ht="14.25">
      <c r="B9" s="246">
        <v>275.46</v>
      </c>
      <c r="C9">
        <f t="shared" si="2"/>
        <v>266.574193548387</v>
      </c>
      <c r="F9" s="231">
        <v>16.29</v>
      </c>
      <c r="G9">
        <f t="shared" si="3"/>
        <v>15.7645161290323</v>
      </c>
      <c r="J9" s="232">
        <v>15.909</v>
      </c>
      <c r="K9">
        <f t="shared" si="4"/>
        <v>15.3958064516129</v>
      </c>
      <c r="M9" s="246">
        <v>394.62</v>
      </c>
      <c r="O9" s="266">
        <f>M9/720*(720-240)</f>
        <v>263.08</v>
      </c>
      <c r="P9" s="266">
        <f>M9/720*240</f>
        <v>131.54</v>
      </c>
      <c r="Q9" s="266">
        <f t="shared" si="0"/>
        <v>3.95</v>
      </c>
      <c r="R9" s="266">
        <f>M18/720*(720-240)</f>
        <v>14.26</v>
      </c>
      <c r="S9" s="266">
        <f>M18/720*240</f>
        <v>7.13</v>
      </c>
      <c r="T9" s="266">
        <f>R9+Q9</f>
        <v>18.21</v>
      </c>
    </row>
    <row r="10" spans="2:20" ht="14.25">
      <c r="B10" s="246">
        <v>304.69</v>
      </c>
      <c r="C10">
        <f t="shared" si="2"/>
        <v>294.861290322581</v>
      </c>
      <c r="F10" s="231">
        <v>17.945</v>
      </c>
      <c r="G10">
        <f t="shared" si="3"/>
        <v>17.3661290322581</v>
      </c>
      <c r="J10" s="232">
        <v>24.031</v>
      </c>
      <c r="K10">
        <f t="shared" si="4"/>
        <v>23.2558064516129</v>
      </c>
      <c r="M10" t="s">
        <v>166</v>
      </c>
      <c r="O10" s="266"/>
      <c r="P10" s="266"/>
      <c r="Q10" s="266"/>
      <c r="R10" s="266"/>
      <c r="S10" s="266"/>
      <c r="T10" s="266"/>
    </row>
    <row r="11" spans="2:20" ht="14.25">
      <c r="B11" s="246">
        <v>323.88</v>
      </c>
      <c r="C11">
        <f t="shared" si="2"/>
        <v>313.432258064516</v>
      </c>
      <c r="F11" s="231">
        <v>18.978</v>
      </c>
      <c r="G11">
        <f t="shared" si="3"/>
        <v>18.3658064516129</v>
      </c>
      <c r="J11" s="232">
        <v>16.244</v>
      </c>
      <c r="K11">
        <f t="shared" si="4"/>
        <v>15.72</v>
      </c>
      <c r="M11" s="173">
        <v>14.398</v>
      </c>
      <c r="O11" s="266"/>
      <c r="P11" s="266"/>
      <c r="Q11" s="266"/>
      <c r="R11" s="266"/>
      <c r="S11" s="266"/>
      <c r="T11" s="266"/>
    </row>
    <row r="12" spans="2:20" ht="14.25">
      <c r="B12" s="246">
        <v>353.09</v>
      </c>
      <c r="C12">
        <f t="shared" si="2"/>
        <v>341.7</v>
      </c>
      <c r="F12" s="231">
        <v>23.241</v>
      </c>
      <c r="G12">
        <f t="shared" si="3"/>
        <v>22.4912903225806</v>
      </c>
      <c r="J12" s="232">
        <v>15.552</v>
      </c>
      <c r="K12">
        <f t="shared" si="4"/>
        <v>15.0503225806452</v>
      </c>
      <c r="M12" s="173">
        <v>13.414</v>
      </c>
      <c r="O12" s="266"/>
      <c r="P12" s="266"/>
      <c r="Q12" s="266"/>
      <c r="R12" s="266"/>
      <c r="S12" s="266"/>
      <c r="T12" s="266"/>
    </row>
    <row r="13" spans="2:20" ht="14.25">
      <c r="B13" s="246">
        <v>393.48</v>
      </c>
      <c r="C13">
        <f t="shared" si="2"/>
        <v>380.787096774194</v>
      </c>
      <c r="F13" s="231">
        <v>22.659</v>
      </c>
      <c r="G13">
        <f t="shared" si="3"/>
        <v>21.928064516129</v>
      </c>
      <c r="J13" s="232">
        <v>7.484</v>
      </c>
      <c r="K13">
        <f t="shared" si="4"/>
        <v>7.24258064516129</v>
      </c>
      <c r="M13" s="173">
        <v>11.792</v>
      </c>
      <c r="O13" s="266"/>
      <c r="P13" s="266"/>
      <c r="Q13" s="266"/>
      <c r="R13" s="266"/>
      <c r="S13" s="266"/>
      <c r="T13" s="266"/>
    </row>
    <row r="14" spans="2:20" ht="14.25">
      <c r="B14" s="246">
        <v>363.35</v>
      </c>
      <c r="C14">
        <f t="shared" si="2"/>
        <v>351.629032258065</v>
      </c>
      <c r="F14" s="231">
        <v>20.621</v>
      </c>
      <c r="G14">
        <f t="shared" si="3"/>
        <v>19.9558064516129</v>
      </c>
      <c r="J14" s="232">
        <v>20.382</v>
      </c>
      <c r="K14">
        <f t="shared" si="4"/>
        <v>19.7245161290323</v>
      </c>
      <c r="M14" s="173">
        <v>19.592</v>
      </c>
      <c r="O14" s="266"/>
      <c r="P14" s="266"/>
      <c r="Q14" s="266"/>
      <c r="R14" s="266"/>
      <c r="S14" s="266"/>
      <c r="T14" s="266"/>
    </row>
    <row r="15" spans="2:20" ht="14.25">
      <c r="B15" s="246">
        <v>334.69</v>
      </c>
      <c r="C15">
        <f t="shared" si="2"/>
        <v>323.893548387097</v>
      </c>
      <c r="F15" s="231">
        <v>18.473</v>
      </c>
      <c r="G15">
        <f t="shared" si="3"/>
        <v>17.8770967741935</v>
      </c>
      <c r="J15" s="232">
        <v>17.72</v>
      </c>
      <c r="K15">
        <f t="shared" si="4"/>
        <v>17.1483870967742</v>
      </c>
      <c r="M15" s="173">
        <v>16.904</v>
      </c>
      <c r="O15" s="266"/>
      <c r="P15" s="266"/>
      <c r="Q15" s="266"/>
      <c r="R15" s="266"/>
      <c r="S15" s="266"/>
      <c r="T15" s="266"/>
    </row>
    <row r="16" spans="2:20" ht="14.25">
      <c r="B16" s="246">
        <v>351.85</v>
      </c>
      <c r="C16">
        <f t="shared" si="2"/>
        <v>340.5</v>
      </c>
      <c r="F16" s="231">
        <v>20.743</v>
      </c>
      <c r="G16">
        <f t="shared" si="3"/>
        <v>20.0738709677419</v>
      </c>
      <c r="J16" s="232">
        <v>20.852</v>
      </c>
      <c r="K16">
        <f t="shared" si="4"/>
        <v>20.1793548387097</v>
      </c>
      <c r="M16" s="173">
        <v>20.891</v>
      </c>
      <c r="O16" s="266"/>
      <c r="P16" s="266"/>
      <c r="Q16" s="266"/>
      <c r="R16" s="266"/>
      <c r="S16" s="266"/>
      <c r="T16" s="266"/>
    </row>
    <row r="17" spans="2:20" ht="14.25">
      <c r="B17" s="246">
        <v>365.58</v>
      </c>
      <c r="C17">
        <f t="shared" si="2"/>
        <v>353.787096774194</v>
      </c>
      <c r="F17" s="231">
        <v>21.366</v>
      </c>
      <c r="G17">
        <f t="shared" si="3"/>
        <v>20.6767741935484</v>
      </c>
      <c r="J17" s="232">
        <v>18.145</v>
      </c>
      <c r="K17">
        <f t="shared" si="4"/>
        <v>17.5596774193548</v>
      </c>
      <c r="M17" s="173">
        <v>19.962</v>
      </c>
      <c r="O17" s="266"/>
      <c r="P17" s="266"/>
      <c r="Q17" s="266"/>
      <c r="R17" s="266"/>
      <c r="S17" s="266"/>
      <c r="T17" s="266"/>
    </row>
    <row r="18" spans="2:20" ht="14.25">
      <c r="B18" s="246">
        <v>412.63</v>
      </c>
      <c r="C18">
        <f t="shared" si="2"/>
        <v>399.31935483871</v>
      </c>
      <c r="F18" s="231">
        <v>24.719</v>
      </c>
      <c r="G18">
        <f t="shared" si="3"/>
        <v>23.9216129032258</v>
      </c>
      <c r="J18" s="232">
        <v>16.196</v>
      </c>
      <c r="K18">
        <f t="shared" si="4"/>
        <v>15.6735483870968</v>
      </c>
      <c r="M18" s="173">
        <v>21.388</v>
      </c>
      <c r="O18" s="266"/>
      <c r="P18" s="266"/>
      <c r="Q18" s="266"/>
      <c r="R18" s="266"/>
      <c r="S18" s="266"/>
      <c r="T18" s="266"/>
    </row>
    <row r="19" spans="2:20" ht="14.25">
      <c r="B19" s="246">
        <v>345.02</v>
      </c>
      <c r="C19">
        <f t="shared" si="2"/>
        <v>333.890322580645</v>
      </c>
      <c r="F19" s="231">
        <v>22.864</v>
      </c>
      <c r="G19">
        <f t="shared" si="3"/>
        <v>22.1264516129032</v>
      </c>
      <c r="J19" s="232">
        <v>13.178</v>
      </c>
      <c r="K19">
        <f t="shared" si="4"/>
        <v>12.7529032258065</v>
      </c>
      <c r="M19" t="s">
        <v>167</v>
      </c>
      <c r="O19" s="266"/>
      <c r="P19" s="266"/>
      <c r="Q19" s="266"/>
      <c r="R19" s="266"/>
      <c r="S19" s="266"/>
      <c r="T19" s="266"/>
    </row>
    <row r="20" spans="2:20" ht="14.25">
      <c r="B20" s="246">
        <v>346.2</v>
      </c>
      <c r="C20">
        <f t="shared" si="2"/>
        <v>335.032258064516</v>
      </c>
      <c r="F20" s="231">
        <v>20.669</v>
      </c>
      <c r="G20">
        <f t="shared" si="3"/>
        <v>20.0022580645161</v>
      </c>
      <c r="J20" s="232">
        <v>11.987</v>
      </c>
      <c r="K20">
        <f t="shared" si="4"/>
        <v>11.6003225806452</v>
      </c>
      <c r="M20" s="173">
        <v>19.421</v>
      </c>
      <c r="O20" s="266"/>
      <c r="P20" s="266"/>
      <c r="Q20" s="266"/>
      <c r="R20" s="266"/>
      <c r="S20" s="266"/>
      <c r="T20" s="266"/>
    </row>
    <row r="21" spans="2:20" ht="14.25">
      <c r="B21" s="246">
        <v>356.72</v>
      </c>
      <c r="C21">
        <f t="shared" si="2"/>
        <v>345.212903225806</v>
      </c>
      <c r="F21" s="231">
        <v>20.453</v>
      </c>
      <c r="G21">
        <f t="shared" si="3"/>
        <v>19.7932258064516</v>
      </c>
      <c r="J21" s="232">
        <v>14.866</v>
      </c>
      <c r="K21">
        <f t="shared" si="4"/>
        <v>14.3864516129032</v>
      </c>
      <c r="M21" s="173">
        <v>20.342</v>
      </c>
      <c r="O21" s="266"/>
      <c r="P21" s="266"/>
      <c r="Q21" s="266"/>
      <c r="R21" s="266"/>
      <c r="S21" s="266"/>
      <c r="T21" s="266"/>
    </row>
    <row r="22" spans="2:20" ht="14.25">
      <c r="B22" s="246">
        <v>395.81</v>
      </c>
      <c r="C22">
        <f t="shared" si="2"/>
        <v>383.041935483871</v>
      </c>
      <c r="F22" s="231">
        <v>23.786</v>
      </c>
      <c r="G22">
        <f t="shared" si="3"/>
        <v>23.0187096774194</v>
      </c>
      <c r="J22" s="232">
        <v>20.385</v>
      </c>
      <c r="K22">
        <f t="shared" si="4"/>
        <v>19.7274193548387</v>
      </c>
      <c r="M22" s="173">
        <v>15.917</v>
      </c>
      <c r="O22" s="266"/>
      <c r="P22" s="266"/>
      <c r="Q22" s="266"/>
      <c r="R22" s="266"/>
      <c r="S22" s="266"/>
      <c r="T22" s="266"/>
    </row>
    <row r="23" spans="2:20" ht="14.25">
      <c r="B23" s="246">
        <v>574.28</v>
      </c>
      <c r="C23">
        <f t="shared" si="2"/>
        <v>555.754838709677</v>
      </c>
      <c r="F23" s="231">
        <v>33.068</v>
      </c>
      <c r="G23">
        <f t="shared" si="3"/>
        <v>32.0012903225806</v>
      </c>
      <c r="J23" s="232">
        <v>20.386</v>
      </c>
      <c r="K23">
        <f t="shared" si="4"/>
        <v>19.7283870967742</v>
      </c>
      <c r="M23" s="173">
        <v>19.288</v>
      </c>
      <c r="O23" s="266"/>
      <c r="P23" s="266"/>
      <c r="Q23" s="266"/>
      <c r="R23" s="266"/>
      <c r="S23" s="266"/>
      <c r="T23" s="266"/>
    </row>
    <row r="24" spans="2:20" ht="14.25">
      <c r="B24" s="246">
        <v>597.91</v>
      </c>
      <c r="C24">
        <f t="shared" si="2"/>
        <v>578.622580645161</v>
      </c>
      <c r="F24" s="231">
        <v>34.414</v>
      </c>
      <c r="G24">
        <f t="shared" si="3"/>
        <v>33.3038709677419</v>
      </c>
      <c r="J24" s="232">
        <v>25.222</v>
      </c>
      <c r="K24">
        <f t="shared" si="4"/>
        <v>24.4083870967742</v>
      </c>
      <c r="M24" s="173">
        <v>17.408</v>
      </c>
      <c r="O24" s="266"/>
      <c r="P24" s="266"/>
      <c r="Q24" s="266"/>
      <c r="R24" s="266"/>
      <c r="S24" s="266"/>
      <c r="T24" s="266"/>
    </row>
    <row r="25" spans="2:20" ht="14.25">
      <c r="B25" s="246">
        <v>457.25</v>
      </c>
      <c r="C25">
        <f t="shared" si="2"/>
        <v>442.5</v>
      </c>
      <c r="F25" s="231">
        <v>27.294</v>
      </c>
      <c r="G25">
        <f t="shared" si="3"/>
        <v>26.4135483870968</v>
      </c>
      <c r="J25" s="232">
        <v>14.335</v>
      </c>
      <c r="K25">
        <f t="shared" si="4"/>
        <v>13.8725806451613</v>
      </c>
      <c r="M25" s="173">
        <v>15.521</v>
      </c>
      <c r="O25" s="266"/>
      <c r="P25" s="266"/>
      <c r="Q25" s="266"/>
      <c r="R25" s="266"/>
      <c r="S25" s="266"/>
      <c r="T25" s="266"/>
    </row>
    <row r="26" spans="2:20" ht="14.25">
      <c r="B26" s="246">
        <v>351.19</v>
      </c>
      <c r="C26">
        <f t="shared" si="2"/>
        <v>339.861290322581</v>
      </c>
      <c r="F26" s="231">
        <v>20.72</v>
      </c>
      <c r="G26">
        <f t="shared" si="3"/>
        <v>20.0516129032258</v>
      </c>
      <c r="J26" s="232">
        <v>16.684</v>
      </c>
      <c r="K26">
        <f t="shared" si="4"/>
        <v>16.1458064516129</v>
      </c>
      <c r="M26" s="173">
        <v>16.23</v>
      </c>
      <c r="O26" s="266"/>
      <c r="P26" s="266"/>
      <c r="Q26" s="266"/>
      <c r="R26" s="266"/>
      <c r="S26" s="266"/>
      <c r="T26" s="266"/>
    </row>
    <row r="27" spans="2:20" ht="14.25">
      <c r="B27" s="246">
        <v>382.41</v>
      </c>
      <c r="C27">
        <f t="shared" si="2"/>
        <v>370.074193548387</v>
      </c>
      <c r="F27" s="231">
        <v>21.965</v>
      </c>
      <c r="G27">
        <f t="shared" si="3"/>
        <v>21.2564516129032</v>
      </c>
      <c r="J27" s="232">
        <v>21.374</v>
      </c>
      <c r="K27">
        <f t="shared" si="4"/>
        <v>20.6845161290323</v>
      </c>
      <c r="M27" s="173">
        <v>17.389</v>
      </c>
      <c r="O27" s="266"/>
      <c r="P27" s="266"/>
      <c r="Q27" s="266"/>
      <c r="R27" s="266"/>
      <c r="S27" s="266"/>
      <c r="T27" s="266"/>
    </row>
    <row r="28" spans="2:20" ht="14.25">
      <c r="B28" s="246">
        <v>391.42</v>
      </c>
      <c r="C28">
        <f t="shared" si="2"/>
        <v>378.793548387097</v>
      </c>
      <c r="F28" s="231">
        <v>23.364</v>
      </c>
      <c r="G28">
        <f t="shared" si="3"/>
        <v>22.6103225806452</v>
      </c>
      <c r="J28" s="232">
        <v>17.85</v>
      </c>
      <c r="K28">
        <f t="shared" si="4"/>
        <v>17.2741935483871</v>
      </c>
      <c r="O28" s="266"/>
      <c r="P28" s="266"/>
      <c r="Q28" s="266"/>
      <c r="R28" s="266"/>
      <c r="S28" s="266"/>
      <c r="T28" s="266"/>
    </row>
    <row r="29" spans="2:20" ht="14.25">
      <c r="B29" s="246">
        <v>380.41</v>
      </c>
      <c r="C29">
        <f t="shared" si="2"/>
        <v>368.138709677419</v>
      </c>
      <c r="F29" s="231">
        <v>25.506</v>
      </c>
      <c r="G29">
        <f t="shared" si="3"/>
        <v>24.6832258064516</v>
      </c>
      <c r="J29" s="232">
        <v>15.617</v>
      </c>
      <c r="K29">
        <f t="shared" si="4"/>
        <v>15.1132258064516</v>
      </c>
      <c r="O29" s="266"/>
      <c r="P29" s="266"/>
      <c r="Q29" s="266"/>
      <c r="R29" s="266"/>
      <c r="S29" s="266"/>
      <c r="T29" s="266"/>
    </row>
    <row r="30" spans="2:20" ht="14.25">
      <c r="B30" s="246">
        <v>369.29</v>
      </c>
      <c r="C30">
        <f t="shared" si="2"/>
        <v>357.377419354839</v>
      </c>
      <c r="F30" s="231">
        <v>21.809</v>
      </c>
      <c r="G30">
        <f t="shared" si="3"/>
        <v>21.1054838709677</v>
      </c>
      <c r="J30" s="232">
        <v>11.718</v>
      </c>
      <c r="K30">
        <f t="shared" si="4"/>
        <v>11.34</v>
      </c>
      <c r="O30" s="266"/>
      <c r="P30" s="266"/>
      <c r="Q30" s="266"/>
      <c r="R30" s="266"/>
      <c r="S30" s="266"/>
      <c r="T30" s="266"/>
    </row>
    <row r="31" spans="2:20" ht="14.25">
      <c r="B31" s="246">
        <v>381.74</v>
      </c>
      <c r="C31">
        <f t="shared" si="2"/>
        <v>369.425806451613</v>
      </c>
      <c r="F31" s="231">
        <v>23.148</v>
      </c>
      <c r="G31">
        <f t="shared" si="3"/>
        <v>22.4012903225806</v>
      </c>
      <c r="J31" s="232">
        <v>39.649</v>
      </c>
      <c r="K31">
        <f t="shared" si="4"/>
        <v>38.37</v>
      </c>
      <c r="O31" s="266"/>
      <c r="P31" s="266"/>
      <c r="Q31" s="266"/>
      <c r="R31" s="266"/>
      <c r="S31" s="266"/>
      <c r="T31" s="266"/>
    </row>
    <row r="32" spans="2:20" ht="14.25">
      <c r="B32" s="246">
        <v>399.9</v>
      </c>
      <c r="C32">
        <f t="shared" si="2"/>
        <v>387</v>
      </c>
      <c r="F32" s="231">
        <v>23.707</v>
      </c>
      <c r="G32">
        <f t="shared" si="3"/>
        <v>22.9422580645161</v>
      </c>
      <c r="J32" s="232">
        <v>19.142</v>
      </c>
      <c r="K32">
        <f t="shared" si="4"/>
        <v>18.5245161290323</v>
      </c>
      <c r="O32" s="266"/>
      <c r="P32" s="266"/>
      <c r="Q32" s="266"/>
      <c r="R32" s="266"/>
      <c r="S32" s="266"/>
      <c r="T32" s="266"/>
    </row>
    <row r="33" spans="2:20" ht="14.25">
      <c r="B33" s="246">
        <v>267.93</v>
      </c>
      <c r="C33">
        <f t="shared" si="2"/>
        <v>259.287096774194</v>
      </c>
      <c r="F33" s="231">
        <v>16.07</v>
      </c>
      <c r="G33">
        <f t="shared" si="3"/>
        <v>15.5516129032258</v>
      </c>
      <c r="J33" s="232">
        <v>18.335</v>
      </c>
      <c r="K33">
        <f t="shared" si="4"/>
        <v>17.7435483870968</v>
      </c>
      <c r="O33" s="266"/>
      <c r="P33" s="266"/>
      <c r="Q33" s="266"/>
      <c r="R33" s="266"/>
      <c r="S33" s="266"/>
      <c r="T33" s="266"/>
    </row>
    <row r="34" spans="2:20" ht="14.25">
      <c r="B34" s="246">
        <v>323.01</v>
      </c>
      <c r="C34">
        <f t="shared" si="2"/>
        <v>312.590322580645</v>
      </c>
      <c r="F34" s="231">
        <v>19.275</v>
      </c>
      <c r="G34">
        <f t="shared" si="3"/>
        <v>18.6532258064516</v>
      </c>
      <c r="J34" s="232">
        <v>20.611</v>
      </c>
      <c r="K34">
        <f t="shared" si="4"/>
        <v>19.9461290322581</v>
      </c>
      <c r="O34" s="266"/>
      <c r="P34" s="266"/>
      <c r="Q34" s="266"/>
      <c r="R34" s="266"/>
      <c r="S34" s="266"/>
      <c r="T34" s="266"/>
    </row>
    <row r="35" spans="2:20" ht="14.25">
      <c r="B35" s="246">
        <v>415.07</v>
      </c>
      <c r="C35">
        <f t="shared" si="2"/>
        <v>401.68064516129</v>
      </c>
      <c r="F35" s="231">
        <v>24.809</v>
      </c>
      <c r="G35">
        <f t="shared" si="3"/>
        <v>24.0087096774194</v>
      </c>
      <c r="J35" s="232">
        <v>21.163</v>
      </c>
      <c r="K35">
        <f t="shared" si="4"/>
        <v>20.4803225806452</v>
      </c>
      <c r="O35" s="266"/>
      <c r="P35" s="266"/>
      <c r="Q35" s="266"/>
      <c r="R35" s="266"/>
      <c r="S35" s="266"/>
      <c r="T35" s="266"/>
    </row>
    <row r="36" spans="2:20" ht="14.25">
      <c r="B36" s="246">
        <v>422.04</v>
      </c>
      <c r="C36">
        <f t="shared" si="2"/>
        <v>408.425806451613</v>
      </c>
      <c r="F36" s="231">
        <v>24.979</v>
      </c>
      <c r="G36">
        <f t="shared" si="3"/>
        <v>24.1732258064516</v>
      </c>
      <c r="J36" s="232">
        <v>17.762</v>
      </c>
      <c r="K36">
        <f t="shared" si="4"/>
        <v>17.1890322580645</v>
      </c>
      <c r="O36" s="266"/>
      <c r="P36" s="266"/>
      <c r="Q36" s="266"/>
      <c r="R36" s="266"/>
      <c r="S36" s="266"/>
      <c r="T36" s="266"/>
    </row>
    <row r="37" spans="2:20" ht="14.25">
      <c r="B37" s="246">
        <v>314.32</v>
      </c>
      <c r="C37">
        <f t="shared" si="2"/>
        <v>304.18064516129</v>
      </c>
      <c r="F37" s="231">
        <v>18.792</v>
      </c>
      <c r="G37">
        <f t="shared" si="3"/>
        <v>18.1858064516129</v>
      </c>
      <c r="J37" s="232">
        <v>12.727</v>
      </c>
      <c r="K37">
        <f t="shared" si="4"/>
        <v>12.3164516129032</v>
      </c>
      <c r="O37" s="266"/>
      <c r="P37" s="266"/>
      <c r="Q37" s="266"/>
      <c r="R37" s="266"/>
      <c r="S37" s="266"/>
      <c r="T37" s="266"/>
    </row>
    <row r="38" spans="2:20" ht="14.25">
      <c r="B38" s="246">
        <v>237.37</v>
      </c>
      <c r="C38">
        <f t="shared" si="2"/>
        <v>229.712903225806</v>
      </c>
      <c r="F38" s="231">
        <v>14.375</v>
      </c>
      <c r="G38">
        <f t="shared" si="3"/>
        <v>13.9112903225806</v>
      </c>
      <c r="J38" s="232">
        <v>14.375</v>
      </c>
      <c r="K38">
        <f t="shared" si="4"/>
        <v>13.9112903225806</v>
      </c>
      <c r="O38" s="266"/>
      <c r="P38" s="266"/>
      <c r="Q38" s="266"/>
      <c r="R38" s="266"/>
      <c r="S38" s="266"/>
      <c r="T38" s="266"/>
    </row>
    <row r="39" spans="2:20" ht="14.25">
      <c r="B39" s="246">
        <v>230.06</v>
      </c>
      <c r="C39">
        <f t="shared" si="2"/>
        <v>222.638709677419</v>
      </c>
      <c r="F39" s="231">
        <v>14.878</v>
      </c>
      <c r="G39">
        <f t="shared" si="3"/>
        <v>14.398064516129</v>
      </c>
      <c r="J39" s="232">
        <v>20.068</v>
      </c>
      <c r="K39">
        <f t="shared" si="4"/>
        <v>19.4206451612903</v>
      </c>
      <c r="O39" s="266"/>
      <c r="P39" s="266"/>
      <c r="Q39" s="266"/>
      <c r="R39" s="266"/>
      <c r="S39" s="266"/>
      <c r="T39" s="266"/>
    </row>
    <row r="40" spans="2:20" ht="14.25">
      <c r="B40" s="246">
        <v>226.31</v>
      </c>
      <c r="C40">
        <f t="shared" si="2"/>
        <v>219.009677419355</v>
      </c>
      <c r="F40" s="231">
        <v>13.222</v>
      </c>
      <c r="G40">
        <f t="shared" si="3"/>
        <v>12.7954838709677</v>
      </c>
      <c r="J40" s="232">
        <v>18.871</v>
      </c>
      <c r="K40">
        <f t="shared" si="4"/>
        <v>18.2622580645161</v>
      </c>
      <c r="O40" s="266"/>
      <c r="P40" s="266"/>
      <c r="Q40" s="266"/>
      <c r="R40" s="266"/>
      <c r="S40" s="266"/>
      <c r="T40" s="266"/>
    </row>
    <row r="41" spans="2:20" ht="14.25">
      <c r="B41" s="246">
        <v>214.23</v>
      </c>
      <c r="C41">
        <f t="shared" si="2"/>
        <v>207.31935483871</v>
      </c>
      <c r="F41" s="231">
        <v>12.185</v>
      </c>
      <c r="G41">
        <f t="shared" si="3"/>
        <v>11.791935483871</v>
      </c>
      <c r="J41" s="232">
        <v>16.448</v>
      </c>
      <c r="K41">
        <f t="shared" si="4"/>
        <v>15.9174193548387</v>
      </c>
      <c r="O41" s="266"/>
      <c r="P41" s="266"/>
      <c r="Q41" s="266"/>
      <c r="R41" s="266"/>
      <c r="S41" s="266"/>
      <c r="T41" s="266"/>
    </row>
    <row r="42" spans="2:20" ht="14.25">
      <c r="B42" s="246">
        <v>355.84</v>
      </c>
      <c r="C42">
        <f t="shared" si="2"/>
        <v>344.361290322581</v>
      </c>
      <c r="F42" s="231">
        <v>20.245</v>
      </c>
      <c r="G42">
        <f t="shared" si="3"/>
        <v>19.591935483871</v>
      </c>
      <c r="J42" s="232">
        <v>19.931</v>
      </c>
      <c r="K42">
        <f t="shared" si="4"/>
        <v>19.288064516129</v>
      </c>
      <c r="O42" s="266"/>
      <c r="P42" s="266"/>
      <c r="Q42" s="266"/>
      <c r="R42" s="266"/>
      <c r="S42" s="266"/>
      <c r="T42" s="266"/>
    </row>
    <row r="43" spans="2:20" ht="14.25">
      <c r="B43" s="246">
        <v>267.45</v>
      </c>
      <c r="C43">
        <f t="shared" si="2"/>
        <v>258.822580645161</v>
      </c>
      <c r="F43" s="231">
        <v>17.467</v>
      </c>
      <c r="G43">
        <f t="shared" si="3"/>
        <v>16.9035483870968</v>
      </c>
      <c r="J43" s="232">
        <v>17.988</v>
      </c>
      <c r="K43">
        <f t="shared" si="4"/>
        <v>17.4077419354839</v>
      </c>
      <c r="O43" s="266"/>
      <c r="P43" s="266"/>
      <c r="Q43" s="266"/>
      <c r="R43" s="266"/>
      <c r="S43" s="266"/>
      <c r="T43" s="266"/>
    </row>
    <row r="44" spans="2:20" ht="14.25">
      <c r="B44" s="246">
        <v>381.52</v>
      </c>
      <c r="C44">
        <f t="shared" si="2"/>
        <v>369.212903225806</v>
      </c>
      <c r="F44" s="231">
        <v>21.587</v>
      </c>
      <c r="G44">
        <f t="shared" si="3"/>
        <v>20.8906451612903</v>
      </c>
      <c r="J44" s="232">
        <v>16.038</v>
      </c>
      <c r="K44">
        <f t="shared" si="4"/>
        <v>15.5206451612903</v>
      </c>
      <c r="O44" s="266"/>
      <c r="P44" s="266"/>
      <c r="Q44" s="266"/>
      <c r="R44" s="266"/>
      <c r="S44" s="266"/>
      <c r="T44" s="266"/>
    </row>
    <row r="45" spans="2:20" ht="14.25">
      <c r="B45" s="246">
        <v>423.81</v>
      </c>
      <c r="C45">
        <f t="shared" si="2"/>
        <v>410.138709677419</v>
      </c>
      <c r="F45" s="231">
        <v>24.06</v>
      </c>
      <c r="G45">
        <f t="shared" si="3"/>
        <v>23.2838709677419</v>
      </c>
      <c r="J45" s="232">
        <v>37.322</v>
      </c>
      <c r="K45">
        <f t="shared" si="4"/>
        <v>36.118064516129</v>
      </c>
      <c r="O45" s="266"/>
      <c r="P45" s="266"/>
      <c r="Q45" s="266"/>
      <c r="R45" s="266"/>
      <c r="S45" s="266"/>
      <c r="T45" s="266"/>
    </row>
    <row r="46" spans="2:18" ht="14.25">
      <c r="B46" s="246">
        <v>407.77</v>
      </c>
      <c r="C46">
        <f t="shared" si="2"/>
        <v>394.616129032258</v>
      </c>
      <c r="D46">
        <f>B46/744*672</f>
        <v>368.308387096774</v>
      </c>
      <c r="F46" s="231">
        <v>22.101</v>
      </c>
      <c r="G46">
        <f t="shared" si="3"/>
        <v>21.388064516129</v>
      </c>
      <c r="H46">
        <f>F46/744*672</f>
        <v>19.9621935483871</v>
      </c>
      <c r="J46" s="232">
        <v>17.969</v>
      </c>
      <c r="K46">
        <f t="shared" si="4"/>
        <v>17.3893548387097</v>
      </c>
      <c r="L46">
        <f>J46/744*672</f>
        <v>16.230064516129</v>
      </c>
      <c r="O46" s="266"/>
      <c r="P46" s="266"/>
      <c r="Q46" s="266"/>
      <c r="R46" s="266"/>
    </row>
    <row r="47" spans="2:18" ht="14.25">
      <c r="B47" s="247"/>
      <c r="C47">
        <f t="shared" si="2"/>
        <v>0</v>
      </c>
      <c r="F47" s="231"/>
      <c r="G47">
        <f t="shared" si="3"/>
        <v>0</v>
      </c>
      <c r="J47" s="232"/>
      <c r="K47">
        <f t="shared" si="4"/>
        <v>0</v>
      </c>
      <c r="O47" s="266"/>
      <c r="P47" s="266"/>
      <c r="Q47" s="266"/>
      <c r="R47" s="266"/>
    </row>
    <row r="48" spans="2:18" ht="14.25">
      <c r="B48" s="247"/>
      <c r="C48">
        <f t="shared" si="2"/>
        <v>0</v>
      </c>
      <c r="F48" s="231"/>
      <c r="G48">
        <f t="shared" si="3"/>
        <v>0</v>
      </c>
      <c r="J48" s="232"/>
      <c r="K48">
        <f t="shared" si="4"/>
        <v>0</v>
      </c>
      <c r="O48" s="266"/>
      <c r="P48" s="266"/>
      <c r="Q48" s="266"/>
      <c r="R48" s="266"/>
    </row>
    <row r="49" spans="2:18" ht="15">
      <c r="B49" s="264">
        <v>15982.56</v>
      </c>
      <c r="C49">
        <f t="shared" si="2"/>
        <v>15466.9935483871</v>
      </c>
      <c r="F49" s="224">
        <f>SUM(F2:F48)</f>
        <v>943.8</v>
      </c>
      <c r="G49">
        <f t="shared" si="3"/>
        <v>913.354838709677</v>
      </c>
      <c r="J49" s="224">
        <v>835.1</v>
      </c>
      <c r="K49">
        <f t="shared" si="4"/>
        <v>808.161290322581</v>
      </c>
      <c r="O49" s="266"/>
      <c r="P49" s="266"/>
      <c r="Q49" s="266"/>
      <c r="R49" s="266"/>
    </row>
    <row r="50" spans="2:18" ht="15">
      <c r="B50" s="248"/>
      <c r="C50">
        <f t="shared" si="2"/>
        <v>0</v>
      </c>
      <c r="F50" s="231"/>
      <c r="G50">
        <f t="shared" si="3"/>
        <v>0</v>
      </c>
      <c r="J50" s="232"/>
      <c r="K50">
        <f t="shared" si="4"/>
        <v>0</v>
      </c>
      <c r="O50" s="266"/>
      <c r="P50" s="266"/>
      <c r="Q50" s="266"/>
      <c r="R50" s="266"/>
    </row>
    <row r="51" spans="2:18" ht="14.25">
      <c r="B51" s="247">
        <v>943.49</v>
      </c>
      <c r="C51">
        <f t="shared" si="2"/>
        <v>913.054838709677</v>
      </c>
      <c r="F51" s="231">
        <v>53.583</v>
      </c>
      <c r="G51">
        <f t="shared" si="3"/>
        <v>51.8545161290323</v>
      </c>
      <c r="J51" s="232">
        <v>26.242</v>
      </c>
      <c r="K51">
        <f t="shared" si="4"/>
        <v>25.3954838709677</v>
      </c>
      <c r="O51" s="266"/>
      <c r="P51" s="266"/>
      <c r="Q51" s="266"/>
      <c r="R51" s="266"/>
    </row>
    <row r="52" spans="2:18" ht="14.25">
      <c r="B52" s="247"/>
      <c r="C52">
        <f t="shared" si="2"/>
        <v>0</v>
      </c>
      <c r="F52" s="231"/>
      <c r="G52">
        <f t="shared" si="3"/>
        <v>0</v>
      </c>
      <c r="J52" s="232"/>
      <c r="K52">
        <f t="shared" si="4"/>
        <v>0</v>
      </c>
      <c r="O52" s="266"/>
      <c r="P52" s="266"/>
      <c r="Q52" s="266"/>
      <c r="R52" s="266"/>
    </row>
    <row r="53" spans="2:18" ht="15">
      <c r="B53" s="264">
        <v>16926.1</v>
      </c>
      <c r="C53">
        <f t="shared" si="2"/>
        <v>16380.0967741935</v>
      </c>
      <c r="F53" s="265">
        <f>SUM(F49:F51)</f>
        <v>997.4</v>
      </c>
      <c r="G53">
        <f t="shared" si="3"/>
        <v>965.225806451613</v>
      </c>
      <c r="J53" s="229">
        <v>861.4</v>
      </c>
      <c r="K53">
        <f t="shared" si="4"/>
        <v>833.612903225806</v>
      </c>
      <c r="O53" s="266"/>
      <c r="P53" s="266"/>
      <c r="Q53" s="266"/>
      <c r="R53" s="26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2014-10-16T05:00:17Z</cp:lastPrinted>
  <dcterms:created xsi:type="dcterms:W3CDTF">2007-11-09T11:35:30Z</dcterms:created>
  <dcterms:modified xsi:type="dcterms:W3CDTF">2014-10-16T06:40:20Z</dcterms:modified>
  <cp:category/>
  <cp:version/>
  <cp:contentType/>
  <cp:contentStatus/>
</cp:coreProperties>
</file>