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<sst xmlns="http://schemas.openxmlformats.org/spreadsheetml/2006/main" count="236" uniqueCount="133">
  <si>
    <t xml:space="preserve">РКЦ    март  2012 года </t>
  </si>
  <si>
    <t>№      п/п</t>
  </si>
  <si>
    <t>Адрес</t>
  </si>
  <si>
    <t>Общая площадь дома с арендаторами</t>
  </si>
  <si>
    <t xml:space="preserve">ПОДПИТОК   </t>
  </si>
  <si>
    <t>Кол-во человек</t>
  </si>
  <si>
    <t>гр4 : гр7</t>
  </si>
  <si>
    <t>ГОРЯЧАЯ ВОДА</t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</si>
  <si>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</si>
  <si>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ОТОПЛЕНИЕ</t>
  </si>
  <si>
    <t>НАЧИСЛЕНО НАСЕЛЕНИЮ</t>
  </si>
  <si>
    <t>АРЕНДАТОРЫ</t>
  </si>
  <si>
    <t>Стоимость 1 м3 горячей воды</t>
  </si>
  <si>
    <t>Подпиток тн всего за месяц</t>
  </si>
  <si>
    <t>Тариф в руб/тн с НДС</t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</si>
  <si>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</si>
  <si>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 xml:space="preserve"> Гкал отопления на 1 м2  гр17 : гр3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</si>
  <si>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</si>
  <si>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</si>
  <si>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</si>
  <si>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t>Тариф в руб/Гкал с НДС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</si>
  <si>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</si>
  <si>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</si>
  <si>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</si>
  <si>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t>Отопление Гкал без арендаторов (гр17/гр3*гр27)</t>
  </si>
  <si>
    <t>Тариф</t>
  </si>
  <si>
    <t>Отопление руб без арендаторов (гр20хгр20а)</t>
  </si>
  <si>
    <t>ВСЕГО руб: г/вода + подпиток + отопление гр.25+ гр.19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</si>
  <si>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</si>
  <si>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Г/кал по подп.         </t>
    </r>
    <r>
      <rPr>
        <sz val="8"/>
        <rFont val="Arial Cyr"/>
        <family val="2"/>
      </rPr>
      <t>(гр.6 :гр.18)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</si>
  <si>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</si>
  <si>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</si>
  <si>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t xml:space="preserve"> Площадь арендованных  помещений м2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</si>
  <si>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</si>
  <si>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</si>
  <si>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</si>
  <si>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</si>
  <si>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t>Г/кал по горячей воде</t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</si>
  <si>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</si>
  <si>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>Тн по подпитку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</si>
  <si>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</si>
  <si>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</si>
  <si>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</si>
  <si>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</si>
  <si>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</si>
  <si>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7а</t>
  </si>
  <si>
    <t>20а</t>
  </si>
  <si>
    <t>20б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</si>
  <si>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</si>
  <si>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</si>
  <si>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</si>
  <si>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</si>
  <si>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</si>
  <si>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</si>
  <si>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</si>
  <si>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</si>
  <si>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</si>
  <si>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</si>
  <si>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</si>
  <si>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</si>
  <si>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</si>
  <si>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</si>
  <si>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</si>
  <si>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</si>
  <si>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</si>
  <si>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</si>
  <si>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</si>
  <si>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</si>
  <si>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</si>
  <si>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</si>
  <si>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</si>
  <si>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</si>
  <si>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</si>
  <si>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</si>
  <si>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</si>
  <si>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</si>
  <si>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</si>
  <si>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</si>
  <si>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</si>
  <si>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</si>
  <si>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</si>
  <si>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</si>
  <si>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</si>
  <si>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</si>
  <si>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</si>
  <si>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</si>
  <si>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</si>
  <si>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</si>
  <si>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</si>
  <si>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</si>
  <si>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</si>
  <si>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</si>
  <si>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</si>
  <si>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</si>
  <si>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ул.Баскакова, 33</t>
  </si>
  <si>
    <t>ВСЕГО</t>
  </si>
  <si>
    <t>количество людей по ноябрю месяцу из отчета РКЦ</t>
  </si>
  <si>
    <t>ЖИЛЫХ ДОМОВ НАХОДЯЩИХСЯ НА ОБСЛУЖИВАНИИ ООО "Конаковский Жилкомсервис"</t>
  </si>
  <si>
    <t>основные</t>
  </si>
  <si>
    <t>Общая площадь жилого дома (население), м2</t>
  </si>
  <si>
    <t>Общая площадь нежилого помещения, м2</t>
  </si>
  <si>
    <t>Общая площадь  жилого дома м2,(население+нежилые помещения), гр 2.1.+ гр 2.2.</t>
  </si>
  <si>
    <t xml:space="preserve">Холодная вода </t>
  </si>
  <si>
    <t>Количество м3 по ОДПУ</t>
  </si>
  <si>
    <t>Кол-во человек  всего (население)</t>
  </si>
  <si>
    <t>Норматив на ОДН на хол воду, м3 /м2 /мес убор.площ</t>
  </si>
  <si>
    <t>Общая площадь мест убор. площ, м2</t>
  </si>
  <si>
    <t>Площадь жилая + лест.клетки, гр 3+гр9</t>
  </si>
  <si>
    <t>ОДН на хол воду, м3, гр 8*9</t>
  </si>
  <si>
    <t>ОДН на хол воду население, м3, гр 11*2.1</t>
  </si>
  <si>
    <t>ОДН на хол воду арендаторы, м3, гр 11*2.2</t>
  </si>
  <si>
    <t>ОДН на хол воду на 1м2/ м3/ мес, гр 10/3</t>
  </si>
  <si>
    <t>Кол-во человек  ИПУ, (население)</t>
  </si>
  <si>
    <t>Кл-во  по ИПУ  холодной воды население, м3</t>
  </si>
  <si>
    <t>Кол-во по ИПУ по нежилым помещениям, м3</t>
  </si>
  <si>
    <t>ВСЕГО  холодная вода м3 на проживающих человек без ИПУ, гр 4-гр10-гр 13-гр 15</t>
  </si>
  <si>
    <t>Холодная вода м3/чел/мес (на проживающих человек без ИПУ), гр 16/гр14</t>
  </si>
  <si>
    <t>Показания ОДПУ М3 холодный воды на МЕСЯЦ, 30 дн</t>
  </si>
  <si>
    <t>Кол-во человек без ИПУ (по нормативу), население, гр 7-гр12</t>
  </si>
  <si>
    <t>2.1.</t>
  </si>
  <si>
    <t>2.2.</t>
  </si>
  <si>
    <t>9а</t>
  </si>
  <si>
    <t>10а</t>
  </si>
  <si>
    <t>10б</t>
  </si>
  <si>
    <t>Гл экономист                      Н.П.Ковальчук</t>
  </si>
  <si>
    <t>6а</t>
  </si>
  <si>
    <t>Стоимость хол. воды, руб.</t>
  </si>
  <si>
    <t xml:space="preserve"> </t>
  </si>
  <si>
    <t>РАСЧЕТ КОММУНАЛЬНЫХ УСЛУГ ПО ВОДОСНАБЖЕНИЮ И ВОДООТВЕДЕНИЮ за СЕНТЯБРЬ 2014 года</t>
  </si>
  <si>
    <t xml:space="preserve">Показания ОДПУ М3 холодной воды с 26.08.2014 </t>
  </si>
  <si>
    <t>Показания ОДПУ М3 холодной воды на 25.09.2014, 31 дн</t>
  </si>
  <si>
    <t xml:space="preserve">Всего количество воды по ОДПУ ЗА МЕСЯЦ (31 ДЕНЬ) </t>
  </si>
  <si>
    <t>Примечание: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</si>
</sst>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#,##0.0000"/>
    <numFmt numFmtId="169" formatCode="#,##0.00000"/>
    <numFmt numFmtId="170" formatCode="0.0000"/>
    <numFmt numFmtId="171" formatCode="0.000000"/>
    <numFmt numFmtId="172" formatCode="0.00000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5" borderId="17" xfId="0" applyFont="1" applyFill="1" applyBorder="1" applyAlignment="1">
      <alignment horizontal="left"/>
    </xf>
    <xf numFmtId="165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164" fontId="3" fillId="37" borderId="17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167" fontId="4" fillId="0" borderId="17" xfId="0" applyNumberFormat="1" applyFont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167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70" fontId="0" fillId="35" borderId="0" xfId="0" applyNumberFormat="1" applyFont="1" applyFill="1" applyBorder="1" applyAlignment="1">
      <alignment horizontal="center" wrapText="1"/>
    </xf>
    <xf numFmtId="170" fontId="15" fillId="35" borderId="0" xfId="0" applyNumberFormat="1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2" fontId="0" fillId="35" borderId="0" xfId="0" applyNumberFormat="1" applyFill="1" applyBorder="1" applyAlignment="1">
      <alignment horizontal="center"/>
    </xf>
    <xf numFmtId="167" fontId="0" fillId="35" borderId="0" xfId="0" applyNumberFormat="1" applyFill="1" applyBorder="1" applyAlignment="1">
      <alignment horizontal="center"/>
    </xf>
    <xf numFmtId="172" fontId="0" fillId="35" borderId="0" xfId="0" applyNumberFormat="1" applyFont="1" applyFill="1" applyBorder="1" applyAlignment="1">
      <alignment horizontal="center"/>
    </xf>
    <xf numFmtId="171" fontId="0" fillId="35" borderId="0" xfId="0" applyNumberFormat="1" applyFont="1" applyFill="1" applyBorder="1" applyAlignment="1">
      <alignment horizontal="center"/>
    </xf>
    <xf numFmtId="167" fontId="0" fillId="35" borderId="0" xfId="0" applyNumberFormat="1" applyFont="1" applyFill="1" applyBorder="1" applyAlignment="1">
      <alignment horizontal="center"/>
    </xf>
    <xf numFmtId="172" fontId="15" fillId="35" borderId="0" xfId="0" applyNumberFormat="1" applyFont="1" applyFill="1" applyBorder="1" applyAlignment="1">
      <alignment horizontal="center"/>
    </xf>
    <xf numFmtId="167" fontId="15" fillId="35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3" fillId="35" borderId="0" xfId="0" applyFont="1" applyFill="1" applyBorder="1" applyAlignment="1">
      <alignment horizontal="left" vertical="center"/>
    </xf>
    <xf numFmtId="170" fontId="0" fillId="35" borderId="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left"/>
    </xf>
    <xf numFmtId="165" fontId="4" fillId="35" borderId="0" xfId="0" applyNumberFormat="1" applyFont="1" applyFill="1" applyBorder="1" applyAlignment="1">
      <alignment horizontal="center"/>
    </xf>
    <xf numFmtId="167" fontId="0" fillId="35" borderId="0" xfId="0" applyNumberFormat="1" applyFill="1" applyBorder="1" applyAlignment="1">
      <alignment/>
    </xf>
    <xf numFmtId="0" fontId="0" fillId="39" borderId="33" xfId="0" applyFill="1" applyBorder="1" applyAlignment="1">
      <alignment/>
    </xf>
    <xf numFmtId="165" fontId="16" fillId="39" borderId="33" xfId="0" applyNumberFormat="1" applyFont="1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10" xfId="52" applyNumberFormat="1" applyFont="1" applyFill="1" applyBorder="1" applyAlignment="1">
      <alignment horizontal="center"/>
      <protection/>
    </xf>
    <xf numFmtId="2" fontId="15" fillId="40" borderId="34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39" borderId="0" xfId="0" applyFill="1" applyAlignment="1">
      <alignment/>
    </xf>
    <xf numFmtId="4" fontId="0" fillId="39" borderId="10" xfId="53" applyNumberFormat="1" applyFont="1" applyFill="1" applyBorder="1" applyAlignment="1">
      <alignment horizontal="center"/>
      <protection/>
    </xf>
    <xf numFmtId="2" fontId="0" fillId="39" borderId="10" xfId="52" applyNumberFormat="1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0" fontId="0" fillId="41" borderId="0" xfId="0" applyFill="1" applyAlignment="1">
      <alignment/>
    </xf>
    <xf numFmtId="1" fontId="0" fillId="35" borderId="0" xfId="0" applyNumberFormat="1" applyFill="1" applyBorder="1" applyAlignment="1">
      <alignment horizontal="center"/>
    </xf>
    <xf numFmtId="0" fontId="13" fillId="40" borderId="10" xfId="0" applyFont="1" applyFill="1" applyBorder="1" applyAlignment="1">
      <alignment horizontal="left"/>
    </xf>
    <xf numFmtId="2" fontId="0" fillId="39" borderId="10" xfId="53" applyNumberFormat="1" applyFont="1" applyFill="1" applyBorder="1" applyAlignment="1">
      <alignment horizontal="center"/>
      <protection/>
    </xf>
    <xf numFmtId="2" fontId="3" fillId="39" borderId="22" xfId="0" applyNumberFormat="1" applyFont="1" applyFill="1" applyBorder="1" applyAlignment="1">
      <alignment horizontal="center"/>
    </xf>
    <xf numFmtId="2" fontId="13" fillId="4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13" fillId="40" borderId="13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2" fillId="39" borderId="0" xfId="0" applyFont="1" applyFill="1" applyBorder="1" applyAlignment="1">
      <alignment horizontal="left"/>
    </xf>
    <xf numFmtId="0" fontId="2" fillId="39" borderId="35" xfId="0" applyFont="1" applyFill="1" applyBorder="1" applyAlignment="1">
      <alignment horizontal="left" vertical="center" wrapText="1"/>
    </xf>
    <xf numFmtId="0" fontId="2" fillId="39" borderId="0" xfId="0" applyFont="1" applyFill="1" applyAlignment="1">
      <alignment horizontal="center"/>
    </xf>
    <xf numFmtId="0" fontId="2" fillId="39" borderId="36" xfId="0" applyFont="1" applyFill="1" applyBorder="1" applyAlignment="1">
      <alignment horizontal="center"/>
    </xf>
    <xf numFmtId="0" fontId="2" fillId="39" borderId="34" xfId="0" applyFont="1" applyFill="1" applyBorder="1" applyAlignment="1">
      <alignment horizontal="center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40" borderId="38" xfId="0" applyFont="1" applyFill="1" applyBorder="1" applyAlignment="1">
      <alignment horizontal="center" vertical="center" wrapText="1"/>
    </xf>
    <xf numFmtId="0" fontId="13" fillId="39" borderId="39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/>
    </xf>
    <xf numFmtId="0" fontId="13" fillId="39" borderId="34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wrapText="1"/>
    </xf>
    <xf numFmtId="0" fontId="14" fillId="40" borderId="10" xfId="0" applyFont="1" applyFill="1" applyBorder="1" applyAlignment="1">
      <alignment horizontal="center" wrapText="1"/>
    </xf>
    <xf numFmtId="0" fontId="13" fillId="40" borderId="10" xfId="0" applyFont="1" applyFill="1" applyBorder="1" applyAlignment="1">
      <alignment/>
    </xf>
    <xf numFmtId="0" fontId="14" fillId="40" borderId="34" xfId="0" applyFont="1" applyFill="1" applyBorder="1" applyAlignment="1">
      <alignment horizont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7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wrapText="1"/>
    </xf>
    <xf numFmtId="0" fontId="16" fillId="39" borderId="40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4" fillId="40" borderId="34" xfId="0" applyFont="1" applyFill="1" applyBorder="1" applyAlignment="1">
      <alignment horizontal="center"/>
    </xf>
    <xf numFmtId="0" fontId="13" fillId="39" borderId="17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left"/>
    </xf>
    <xf numFmtId="2" fontId="0" fillId="39" borderId="10" xfId="53" applyNumberFormat="1" applyFont="1" applyFill="1" applyBorder="1" applyAlignment="1">
      <alignment horizontal="center"/>
      <protection/>
    </xf>
    <xf numFmtId="2" fontId="0" fillId="40" borderId="10" xfId="0" applyNumberFormat="1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171" fontId="15" fillId="40" borderId="10" xfId="0" applyNumberFormat="1" applyFont="1" applyFill="1" applyBorder="1" applyAlignment="1">
      <alignment horizontal="center"/>
    </xf>
    <xf numFmtId="4" fontId="0" fillId="39" borderId="10" xfId="53" applyNumberFormat="1" applyFont="1" applyFill="1" applyBorder="1" applyAlignment="1">
      <alignment horizontal="center"/>
      <protection/>
    </xf>
    <xf numFmtId="4" fontId="13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2" fontId="15" fillId="39" borderId="34" xfId="0" applyNumberFormat="1" applyFont="1" applyFill="1" applyBorder="1" applyAlignment="1">
      <alignment horizontal="center"/>
    </xf>
    <xf numFmtId="2" fontId="3" fillId="40" borderId="22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3" fillId="40" borderId="10" xfId="0" applyFont="1" applyFill="1" applyBorder="1" applyAlignment="1">
      <alignment horizontal="left" vertical="center"/>
    </xf>
    <xf numFmtId="0" fontId="13" fillId="39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left"/>
    </xf>
    <xf numFmtId="165" fontId="16" fillId="39" borderId="10" xfId="0" applyNumberFormat="1" applyFont="1" applyFill="1" applyBorder="1" applyAlignment="1">
      <alignment horizontal="center"/>
    </xf>
    <xf numFmtId="2" fontId="16" fillId="39" borderId="22" xfId="0" applyNumberFormat="1" applyFont="1" applyFill="1" applyBorder="1" applyAlignment="1">
      <alignment horizontal="center"/>
    </xf>
    <xf numFmtId="165" fontId="16" fillId="40" borderId="10" xfId="0" applyNumberFormat="1" applyFont="1" applyFill="1" applyBorder="1" applyAlignment="1">
      <alignment horizontal="center"/>
    </xf>
    <xf numFmtId="167" fontId="16" fillId="40" borderId="10" xfId="0" applyNumberFormat="1" applyFont="1" applyFill="1" applyBorder="1" applyAlignment="1">
      <alignment horizontal="center"/>
    </xf>
    <xf numFmtId="4" fontId="4" fillId="40" borderId="10" xfId="0" applyNumberFormat="1" applyFont="1" applyFill="1" applyBorder="1" applyAlignment="1">
      <alignment horizontal="center"/>
    </xf>
    <xf numFmtId="4" fontId="16" fillId="40" borderId="10" xfId="0" applyNumberFormat="1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2" fontId="16" fillId="40" borderId="10" xfId="0" applyNumberFormat="1" applyFont="1" applyFill="1" applyBorder="1" applyAlignment="1">
      <alignment horizontal="center"/>
    </xf>
    <xf numFmtId="4" fontId="0" fillId="39" borderId="10" xfId="52" applyNumberFormat="1" applyFont="1" applyFill="1" applyBorder="1" applyAlignment="1">
      <alignment horizontal="center"/>
      <protection/>
    </xf>
    <xf numFmtId="165" fontId="0" fillId="40" borderId="0" xfId="0" applyNumberFormat="1" applyFill="1" applyAlignment="1">
      <alignment/>
    </xf>
    <xf numFmtId="165" fontId="0" fillId="39" borderId="0" xfId="0" applyNumberFormat="1" applyFill="1" applyAlignment="1">
      <alignment/>
    </xf>
    <xf numFmtId="0" fontId="17" fillId="39" borderId="0" xfId="0" applyFont="1" applyFill="1" applyBorder="1" applyAlignment="1">
      <alignment horizontal="left" wrapText="1"/>
    </xf>
    <xf numFmtId="0" fontId="17" fillId="39" borderId="0" xfId="0" applyFont="1" applyFill="1" applyAlignment="1">
      <alignment wrapText="1"/>
    </xf>
    <xf numFmtId="2" fontId="18" fillId="39" borderId="0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customWidth="1"/>
    <col min="4" max="4" width="9.875" style="0" customWidth="1"/>
    <col min="5" max="5" width="7.00390625" style="0" customWidth="1"/>
    <col min="6" max="6" width="11.00390625" style="0" customWidth="1"/>
    <col min="7" max="8" width="7.875" style="0" customWidth="1"/>
    <col min="9" max="12" width="0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6" max="26" width="11.625" style="0" customWidth="1"/>
    <col min="27" max="27" width="13.375" style="0" customWidth="1"/>
    <col min="30" max="30" width="9.875" style="0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4:15" ht="12.75">
      <c r="N6">
        <v>24.91</v>
      </c>
      <c r="O6">
        <v>210.51</v>
      </c>
    </row>
    <row r="7" spans="1:48" ht="13.5" customHeight="1">
      <c r="A7" s="211" t="s">
        <v>1</v>
      </c>
      <c r="B7" s="211" t="s">
        <v>2</v>
      </c>
      <c r="C7" s="211" t="s">
        <v>3</v>
      </c>
      <c r="D7" s="212" t="s">
        <v>4</v>
      </c>
      <c r="E7" s="212"/>
      <c r="F7" s="212"/>
      <c r="G7" s="211" t="s">
        <v>5</v>
      </c>
      <c r="H7" s="211" t="s">
        <v>6</v>
      </c>
      <c r="I7" s="1"/>
      <c r="J7" s="213"/>
      <c r="K7" s="213"/>
      <c r="L7" s="213"/>
      <c r="M7" s="214" t="s">
        <v>7</v>
      </c>
      <c r="N7" s="214"/>
      <c r="O7" s="214"/>
      <c r="P7" s="214"/>
      <c r="Q7" s="214"/>
      <c r="R7" s="214"/>
      <c r="S7" s="214"/>
      <c r="T7" s="211" t="s">
        <v>8</v>
      </c>
      <c r="U7" s="216" t="s">
        <v>9</v>
      </c>
      <c r="V7" s="216"/>
      <c r="W7" s="216"/>
      <c r="X7" s="217" t="s">
        <v>10</v>
      </c>
      <c r="Y7" s="217"/>
      <c r="Z7" s="217"/>
      <c r="AA7" s="217"/>
      <c r="AB7" s="217"/>
      <c r="AC7" s="217"/>
      <c r="AD7" s="217"/>
      <c r="AE7" s="217"/>
      <c r="AF7" s="5"/>
      <c r="AG7" s="3"/>
      <c r="AH7" s="3"/>
      <c r="AI7" s="3"/>
      <c r="AJ7" s="6"/>
      <c r="AK7" s="6"/>
      <c r="AL7" s="213" t="s">
        <v>11</v>
      </c>
      <c r="AM7" s="213"/>
      <c r="AN7" s="213"/>
      <c r="AO7" s="213"/>
      <c r="AP7" s="213"/>
      <c r="AQ7" s="213"/>
      <c r="AR7" s="7"/>
      <c r="AS7" s="8"/>
      <c r="AT7" s="218" t="s">
        <v>12</v>
      </c>
      <c r="AU7" s="211" t="s">
        <v>1</v>
      </c>
      <c r="AV7" s="211" t="s">
        <v>2</v>
      </c>
    </row>
    <row r="8" spans="1:48" ht="100.5" customHeight="1">
      <c r="A8" s="211"/>
      <c r="B8" s="211"/>
      <c r="C8" s="211"/>
      <c r="D8" s="1" t="s">
        <v>13</v>
      </c>
      <c r="E8" s="1" t="s">
        <v>14</v>
      </c>
      <c r="F8" s="2" t="s">
        <v>15</v>
      </c>
      <c r="G8" s="211"/>
      <c r="H8" s="211"/>
      <c r="I8" s="10"/>
      <c r="J8" s="11"/>
      <c r="K8" s="11"/>
      <c r="L8" s="12"/>
      <c r="M8" s="13" t="s">
        <v>16</v>
      </c>
      <c r="N8" s="13" t="s">
        <v>17</v>
      </c>
      <c r="O8" s="13" t="s">
        <v>18</v>
      </c>
      <c r="P8" s="13"/>
      <c r="Q8" s="14" t="s">
        <v>19</v>
      </c>
      <c r="R8" s="15" t="s">
        <v>20</v>
      </c>
      <c r="S8" s="16" t="s">
        <v>21</v>
      </c>
      <c r="T8" s="211"/>
      <c r="U8" s="1" t="s">
        <v>22</v>
      </c>
      <c r="V8" s="1" t="s">
        <v>20</v>
      </c>
      <c r="W8" s="2" t="s">
        <v>23</v>
      </c>
      <c r="X8" s="17" t="s">
        <v>24</v>
      </c>
      <c r="Y8" s="17" t="s">
        <v>25</v>
      </c>
      <c r="Z8" s="17" t="s">
        <v>26</v>
      </c>
      <c r="AA8" s="1" t="s">
        <v>27</v>
      </c>
      <c r="AB8" s="18" t="s">
        <v>28</v>
      </c>
      <c r="AC8" s="18" t="s">
        <v>29</v>
      </c>
      <c r="AD8" s="18" t="s">
        <v>30</v>
      </c>
      <c r="AE8" s="18" t="s">
        <v>31</v>
      </c>
      <c r="AF8" s="19"/>
      <c r="AG8" s="18" t="s">
        <v>32</v>
      </c>
      <c r="AH8" s="18" t="s">
        <v>33</v>
      </c>
      <c r="AI8" s="9" t="s">
        <v>34</v>
      </c>
      <c r="AJ8" s="20" t="s">
        <v>35</v>
      </c>
      <c r="AK8" s="21" t="s">
        <v>36</v>
      </c>
      <c r="AL8" s="18" t="s">
        <v>37</v>
      </c>
      <c r="AM8" s="9" t="s">
        <v>38</v>
      </c>
      <c r="AN8" s="18" t="s">
        <v>39</v>
      </c>
      <c r="AO8" s="9" t="s">
        <v>40</v>
      </c>
      <c r="AP8" s="18" t="s">
        <v>41</v>
      </c>
      <c r="AQ8" s="9" t="s">
        <v>42</v>
      </c>
      <c r="AR8" s="20" t="s">
        <v>43</v>
      </c>
      <c r="AS8" s="22" t="s">
        <v>44</v>
      </c>
      <c r="AT8" s="218"/>
      <c r="AU8" s="211"/>
      <c r="AV8" s="211"/>
    </row>
    <row r="9" spans="1:147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 t="s">
        <v>45</v>
      </c>
      <c r="I9" s="23"/>
      <c r="J9" s="23"/>
      <c r="K9" s="23"/>
      <c r="L9" s="24"/>
      <c r="M9" s="25">
        <v>8</v>
      </c>
      <c r="N9" s="26">
        <v>11</v>
      </c>
      <c r="O9" s="26">
        <v>12</v>
      </c>
      <c r="P9" s="26"/>
      <c r="Q9" s="27">
        <v>13</v>
      </c>
      <c r="R9" s="28">
        <v>14</v>
      </c>
      <c r="S9" s="29">
        <v>15</v>
      </c>
      <c r="T9" s="30">
        <v>16</v>
      </c>
      <c r="U9" s="31">
        <v>17</v>
      </c>
      <c r="V9" s="28">
        <v>18</v>
      </c>
      <c r="W9" s="28">
        <v>19</v>
      </c>
      <c r="X9" s="32">
        <v>20</v>
      </c>
      <c r="Y9" s="32" t="s">
        <v>46</v>
      </c>
      <c r="Z9" s="32" t="s">
        <v>47</v>
      </c>
      <c r="AA9" s="28">
        <v>21</v>
      </c>
      <c r="AB9" s="33">
        <v>22</v>
      </c>
      <c r="AC9" s="33">
        <v>23</v>
      </c>
      <c r="AD9" s="33">
        <v>24</v>
      </c>
      <c r="AE9" s="33">
        <v>25</v>
      </c>
      <c r="AF9" s="34"/>
      <c r="AG9" s="33">
        <v>26</v>
      </c>
      <c r="AH9" s="33">
        <v>27</v>
      </c>
      <c r="AI9" s="33">
        <v>28</v>
      </c>
      <c r="AJ9" s="35">
        <v>29</v>
      </c>
      <c r="AK9" s="35">
        <v>30</v>
      </c>
      <c r="AL9" s="33">
        <v>31</v>
      </c>
      <c r="AM9" s="33">
        <v>32</v>
      </c>
      <c r="AN9" s="33">
        <v>33</v>
      </c>
      <c r="AO9" s="33">
        <v>34</v>
      </c>
      <c r="AP9" s="33">
        <v>35</v>
      </c>
      <c r="AQ9" s="33">
        <v>36</v>
      </c>
      <c r="AR9" s="35">
        <v>37</v>
      </c>
      <c r="AS9" s="36">
        <v>38</v>
      </c>
      <c r="AT9" s="33">
        <v>39</v>
      </c>
      <c r="AU9" s="23">
        <v>1</v>
      </c>
      <c r="AV9" s="23">
        <v>2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</row>
    <row r="10" spans="1:147" ht="12.75">
      <c r="A10" s="39">
        <v>1</v>
      </c>
      <c r="B10" s="40" t="s">
        <v>48</v>
      </c>
      <c r="C10" s="41">
        <v>3623.9</v>
      </c>
      <c r="D10" s="42">
        <v>254.88</v>
      </c>
      <c r="E10" s="43">
        <v>13.81</v>
      </c>
      <c r="F10" s="44">
        <f aca="true" t="shared" si="0" ref="F10:F55">D10*E10</f>
        <v>3519.89</v>
      </c>
      <c r="G10" s="45">
        <v>132</v>
      </c>
      <c r="H10" s="46">
        <f>D10/G10</f>
        <v>1.93</v>
      </c>
      <c r="I10" s="47"/>
      <c r="J10" s="48"/>
      <c r="K10" s="48"/>
      <c r="L10" s="49"/>
      <c r="M10" s="50">
        <f>U10/C10</f>
        <v>0.025</v>
      </c>
      <c r="N10" s="51">
        <f>Z10/AH10</f>
        <v>18.106</v>
      </c>
      <c r="O10" s="52">
        <f>AS10/G10</f>
        <v>115.417</v>
      </c>
      <c r="P10" s="53"/>
      <c r="Q10" s="54">
        <v>16.13</v>
      </c>
      <c r="R10" s="43">
        <v>726.31</v>
      </c>
      <c r="S10" s="55">
        <f aca="true" t="shared" si="1" ref="S10:S55">Q10*R10</f>
        <v>11715.38</v>
      </c>
      <c r="T10" s="42">
        <f>Q10+U10</f>
        <v>106.47</v>
      </c>
      <c r="U10" s="42">
        <v>90.34</v>
      </c>
      <c r="V10" s="43">
        <v>726.31</v>
      </c>
      <c r="W10" s="55">
        <f>U10*V10</f>
        <v>65614.85</v>
      </c>
      <c r="X10" s="42">
        <f>U10/C10*AH10</f>
        <v>83.46</v>
      </c>
      <c r="Y10" s="43">
        <v>726.31</v>
      </c>
      <c r="Z10" s="48">
        <f>X10*Y10</f>
        <v>60617.83</v>
      </c>
      <c r="AA10" s="55">
        <f>AE10+W10</f>
        <v>80849.93</v>
      </c>
      <c r="AB10" s="46">
        <f>L10*0.5</f>
        <v>0</v>
      </c>
      <c r="AC10" s="56">
        <f>F10/V10</f>
        <v>4.846</v>
      </c>
      <c r="AD10" s="56">
        <f>Q10+AC10</f>
        <v>20.976</v>
      </c>
      <c r="AE10" s="55">
        <f>AD10*V10</f>
        <v>15235.08</v>
      </c>
      <c r="AF10" s="57"/>
      <c r="AG10" s="58">
        <v>276</v>
      </c>
      <c r="AH10" s="58">
        <f>C10-AG10</f>
        <v>3347.9</v>
      </c>
      <c r="AI10" s="59">
        <f>U10</f>
        <v>90.34</v>
      </c>
      <c r="AJ10" s="60">
        <f>AI10*C10/AH10</f>
        <v>97.788</v>
      </c>
      <c r="AK10" s="61">
        <f>AJ10*726.31</f>
        <v>71024.4</v>
      </c>
      <c r="AL10" s="62"/>
      <c r="AM10" s="63">
        <f aca="true" t="shared" si="2" ref="AM10:AM29">AL10*726.31</f>
        <v>0</v>
      </c>
      <c r="AN10" s="64"/>
      <c r="AO10" s="65">
        <f>AN10*13.51</f>
        <v>0</v>
      </c>
      <c r="AP10" s="66">
        <f aca="true" t="shared" si="3" ref="AP10:AP49">AN10+AL10</f>
        <v>0</v>
      </c>
      <c r="AQ10" s="65">
        <f aca="true" t="shared" si="4" ref="AQ10:AQ21">AM10+AO10</f>
        <v>0</v>
      </c>
      <c r="AR10" s="60">
        <f>AS10/726.31</f>
        <v>20.976</v>
      </c>
      <c r="AS10" s="67">
        <f>AE10-AQ10</f>
        <v>15235.08</v>
      </c>
      <c r="AT10" s="48">
        <f>AS10/D10</f>
        <v>59.77</v>
      </c>
      <c r="AU10" s="39">
        <v>1</v>
      </c>
      <c r="AV10" s="68" t="s">
        <v>48</v>
      </c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7"/>
      <c r="EN10" s="37"/>
      <c r="EO10" s="37"/>
      <c r="EP10" s="37"/>
      <c r="EQ10" s="37"/>
    </row>
    <row r="11" spans="1:48" ht="12.75">
      <c r="A11" s="69">
        <v>2</v>
      </c>
      <c r="B11" s="70" t="s">
        <v>49</v>
      </c>
      <c r="C11" s="71">
        <v>3545.4</v>
      </c>
      <c r="D11" s="42">
        <v>383.82</v>
      </c>
      <c r="E11" s="43">
        <v>13.81</v>
      </c>
      <c r="F11" s="44">
        <f t="shared" si="0"/>
        <v>5300.55</v>
      </c>
      <c r="G11" s="72">
        <v>133</v>
      </c>
      <c r="H11" s="46">
        <f aca="true" t="shared" si="5" ref="H11:H54">D11/G11</f>
        <v>2.89</v>
      </c>
      <c r="I11" s="47"/>
      <c r="J11" s="73"/>
      <c r="K11" s="73"/>
      <c r="L11" s="49"/>
      <c r="M11" s="50">
        <f aca="true" t="shared" si="6" ref="M11:M54">U11/C11</f>
        <v>0.021</v>
      </c>
      <c r="N11" s="51">
        <f aca="true" t="shared" si="7" ref="N11:N54">Z11/AH11</f>
        <v>15.608</v>
      </c>
      <c r="O11" s="52">
        <f aca="true" t="shared" si="8" ref="O11:O54">AS11/G11</f>
        <v>171.737</v>
      </c>
      <c r="P11" s="53"/>
      <c r="Q11" s="54">
        <v>24.15</v>
      </c>
      <c r="R11" s="43">
        <v>726.31</v>
      </c>
      <c r="S11" s="55">
        <f t="shared" si="1"/>
        <v>17540.39</v>
      </c>
      <c r="T11" s="42">
        <f aca="true" t="shared" si="9" ref="T11:T54">Q11+U11</f>
        <v>100.34</v>
      </c>
      <c r="U11" s="42">
        <v>76.19</v>
      </c>
      <c r="V11" s="43">
        <v>726.31</v>
      </c>
      <c r="W11" s="55">
        <f aca="true" t="shared" si="10" ref="W11:W59">U11*V11</f>
        <v>55337.56</v>
      </c>
      <c r="X11" s="42">
        <f aca="true" t="shared" si="11" ref="X11:X54">U11/C11*AH11</f>
        <v>68.153</v>
      </c>
      <c r="Y11" s="43">
        <v>726.31</v>
      </c>
      <c r="Z11" s="48">
        <f aca="true" t="shared" si="12" ref="Z11:Z55">X11*Y11</f>
        <v>49500.21</v>
      </c>
      <c r="AA11" s="55">
        <f aca="true" t="shared" si="13" ref="AA11:AA55">AE11+W11</f>
        <v>78178.56</v>
      </c>
      <c r="AB11" s="46">
        <f aca="true" t="shared" si="14" ref="AB11:AB55">L11*0.5</f>
        <v>0</v>
      </c>
      <c r="AC11" s="56">
        <f aca="true" t="shared" si="15" ref="AC11:AC55">F11/V11</f>
        <v>7.298</v>
      </c>
      <c r="AD11" s="56">
        <f aca="true" t="shared" si="16" ref="AD11:AD57">Q11+AC11</f>
        <v>31.448</v>
      </c>
      <c r="AE11" s="55">
        <f aca="true" t="shared" si="17" ref="AE11:AE59">AD11*V11</f>
        <v>22841</v>
      </c>
      <c r="AF11" s="57"/>
      <c r="AG11" s="74">
        <v>374</v>
      </c>
      <c r="AH11" s="58">
        <f aca="true" t="shared" si="18" ref="AH11:AH55">C11-AG11</f>
        <v>3171.4</v>
      </c>
      <c r="AI11" s="59">
        <f aca="true" t="shared" si="19" ref="AI11:AI54">U11</f>
        <v>76.19</v>
      </c>
      <c r="AJ11" s="60">
        <f aca="true" t="shared" si="20" ref="AJ11:AJ54">AI11*C11/AH11</f>
        <v>85.175</v>
      </c>
      <c r="AK11" s="61">
        <f aca="true" t="shared" si="21" ref="AK11:AK55">AJ11*726.31</f>
        <v>61863.45</v>
      </c>
      <c r="AL11" s="64"/>
      <c r="AM11" s="63">
        <f t="shared" si="2"/>
        <v>0</v>
      </c>
      <c r="AN11" s="64"/>
      <c r="AO11" s="65">
        <f>AN11*13.51</f>
        <v>0</v>
      </c>
      <c r="AP11" s="66">
        <f t="shared" si="3"/>
        <v>0</v>
      </c>
      <c r="AQ11" s="65">
        <f t="shared" si="4"/>
        <v>0</v>
      </c>
      <c r="AR11" s="60">
        <f aca="true" t="shared" si="22" ref="AR11:AR59">AS11/726.31</f>
        <v>31.448</v>
      </c>
      <c r="AS11" s="67">
        <f aca="true" t="shared" si="23" ref="AS11:AS54">AE11-AQ11</f>
        <v>22841</v>
      </c>
      <c r="AT11" s="48">
        <f aca="true" t="shared" si="24" ref="AT11:AT54">AS11/D11</f>
        <v>59.51</v>
      </c>
      <c r="AU11" s="69">
        <v>2</v>
      </c>
      <c r="AV11" s="75" t="s">
        <v>49</v>
      </c>
    </row>
    <row r="12" spans="1:48" ht="12.75">
      <c r="A12" s="76">
        <v>3</v>
      </c>
      <c r="B12" s="70" t="s">
        <v>50</v>
      </c>
      <c r="C12" s="71">
        <v>3844.2</v>
      </c>
      <c r="D12" s="66">
        <v>693.4</v>
      </c>
      <c r="E12" s="43">
        <v>13.81</v>
      </c>
      <c r="F12" s="44">
        <f t="shared" si="0"/>
        <v>9575.85</v>
      </c>
      <c r="G12" s="72">
        <v>170</v>
      </c>
      <c r="H12" s="46">
        <f t="shared" si="5"/>
        <v>4.08</v>
      </c>
      <c r="I12" s="47"/>
      <c r="J12" s="73"/>
      <c r="K12" s="73"/>
      <c r="L12" s="49"/>
      <c r="M12" s="50">
        <f t="shared" si="6"/>
        <v>0.032</v>
      </c>
      <c r="N12" s="77">
        <f t="shared" si="7"/>
        <v>23.454</v>
      </c>
      <c r="O12" s="78">
        <f t="shared" si="8"/>
        <v>246.971</v>
      </c>
      <c r="P12" s="53"/>
      <c r="Q12" s="54">
        <v>44.622</v>
      </c>
      <c r="R12" s="43">
        <v>726.31</v>
      </c>
      <c r="S12" s="55">
        <f t="shared" si="1"/>
        <v>32409.4</v>
      </c>
      <c r="T12" s="42">
        <f t="shared" si="9"/>
        <v>168.758</v>
      </c>
      <c r="U12" s="42">
        <v>124.136</v>
      </c>
      <c r="V12" s="43">
        <v>726.31</v>
      </c>
      <c r="W12" s="55">
        <f t="shared" si="10"/>
        <v>90161.22</v>
      </c>
      <c r="X12" s="42">
        <f t="shared" si="11"/>
        <v>124.136</v>
      </c>
      <c r="Y12" s="43">
        <v>726.31</v>
      </c>
      <c r="Z12" s="48">
        <f t="shared" si="12"/>
        <v>90161.22</v>
      </c>
      <c r="AA12" s="55">
        <f t="shared" si="13"/>
        <v>132146.3</v>
      </c>
      <c r="AB12" s="46">
        <f t="shared" si="14"/>
        <v>0</v>
      </c>
      <c r="AC12" s="56">
        <f t="shared" si="15"/>
        <v>13.184</v>
      </c>
      <c r="AD12" s="56">
        <f t="shared" si="16"/>
        <v>57.806</v>
      </c>
      <c r="AE12" s="55">
        <f t="shared" si="17"/>
        <v>41985.08</v>
      </c>
      <c r="AF12" s="57"/>
      <c r="AG12" s="74"/>
      <c r="AH12" s="58">
        <f t="shared" si="18"/>
        <v>3844.2</v>
      </c>
      <c r="AI12" s="59">
        <f t="shared" si="19"/>
        <v>124.136</v>
      </c>
      <c r="AJ12" s="60">
        <f t="shared" si="20"/>
        <v>124.136</v>
      </c>
      <c r="AK12" s="61">
        <f t="shared" si="21"/>
        <v>90161.22</v>
      </c>
      <c r="AL12" s="66"/>
      <c r="AM12" s="63">
        <f t="shared" si="2"/>
        <v>0</v>
      </c>
      <c r="AN12" s="66"/>
      <c r="AO12" s="65">
        <f>AN12*13.51</f>
        <v>0</v>
      </c>
      <c r="AP12" s="66">
        <f t="shared" si="3"/>
        <v>0</v>
      </c>
      <c r="AQ12" s="65">
        <f t="shared" si="4"/>
        <v>0</v>
      </c>
      <c r="AR12" s="60">
        <f t="shared" si="22"/>
        <v>57.806</v>
      </c>
      <c r="AS12" s="67">
        <f t="shared" si="23"/>
        <v>41985.08</v>
      </c>
      <c r="AT12" s="48">
        <f t="shared" si="24"/>
        <v>60.55</v>
      </c>
      <c r="AU12" s="76">
        <v>3</v>
      </c>
      <c r="AV12" s="79" t="s">
        <v>50</v>
      </c>
    </row>
    <row r="13" spans="1:48" ht="12.75">
      <c r="A13" s="76">
        <v>4</v>
      </c>
      <c r="B13" s="70" t="s">
        <v>51</v>
      </c>
      <c r="C13" s="71">
        <v>3584.8</v>
      </c>
      <c r="D13" s="66">
        <v>382.54</v>
      </c>
      <c r="E13" s="43">
        <v>13.81</v>
      </c>
      <c r="F13" s="44">
        <f t="shared" si="0"/>
        <v>5282.88</v>
      </c>
      <c r="G13" s="72">
        <v>143</v>
      </c>
      <c r="H13" s="46">
        <f t="shared" si="5"/>
        <v>2.68</v>
      </c>
      <c r="I13" s="47"/>
      <c r="J13" s="73"/>
      <c r="K13" s="73"/>
      <c r="L13" s="49"/>
      <c r="M13" s="50">
        <f t="shared" si="6"/>
        <v>0.023</v>
      </c>
      <c r="N13" s="77">
        <f t="shared" si="7"/>
        <v>16.784</v>
      </c>
      <c r="O13" s="78">
        <f t="shared" si="8"/>
        <v>156.596</v>
      </c>
      <c r="P13" s="53"/>
      <c r="Q13" s="54">
        <v>23.69</v>
      </c>
      <c r="R13" s="43">
        <v>726.31</v>
      </c>
      <c r="S13" s="55">
        <f t="shared" si="1"/>
        <v>17206.28</v>
      </c>
      <c r="T13" s="42">
        <f t="shared" si="9"/>
        <v>106.53</v>
      </c>
      <c r="U13" s="42">
        <v>82.84</v>
      </c>
      <c r="V13" s="43">
        <v>726.31</v>
      </c>
      <c r="W13" s="55">
        <f t="shared" si="10"/>
        <v>60167.52</v>
      </c>
      <c r="X13" s="42">
        <f t="shared" si="11"/>
        <v>81.495</v>
      </c>
      <c r="Y13" s="43">
        <v>726.31</v>
      </c>
      <c r="Z13" s="48">
        <f t="shared" si="12"/>
        <v>59190.63</v>
      </c>
      <c r="AA13" s="55">
        <f t="shared" si="13"/>
        <v>82656.98</v>
      </c>
      <c r="AB13" s="46">
        <f t="shared" si="14"/>
        <v>0</v>
      </c>
      <c r="AC13" s="56">
        <f t="shared" si="15"/>
        <v>7.274</v>
      </c>
      <c r="AD13" s="56">
        <f t="shared" si="16"/>
        <v>30.964</v>
      </c>
      <c r="AE13" s="55">
        <f t="shared" si="17"/>
        <v>22489.46</v>
      </c>
      <c r="AF13" s="57"/>
      <c r="AG13" s="74">
        <v>58.2</v>
      </c>
      <c r="AH13" s="58">
        <f t="shared" si="18"/>
        <v>3526.6</v>
      </c>
      <c r="AI13" s="59">
        <f t="shared" si="19"/>
        <v>82.84</v>
      </c>
      <c r="AJ13" s="60">
        <f t="shared" si="20"/>
        <v>84.207</v>
      </c>
      <c r="AK13" s="61">
        <f t="shared" si="21"/>
        <v>61160.39</v>
      </c>
      <c r="AL13" s="66">
        <v>0.101</v>
      </c>
      <c r="AM13" s="63">
        <f t="shared" si="2"/>
        <v>73.36</v>
      </c>
      <c r="AN13" s="66">
        <v>1.69</v>
      </c>
      <c r="AO13" s="65">
        <f>AN13*13.51</f>
        <v>22.83</v>
      </c>
      <c r="AP13" s="66">
        <f t="shared" si="3"/>
        <v>1.791</v>
      </c>
      <c r="AQ13" s="65">
        <f t="shared" si="4"/>
        <v>96.19</v>
      </c>
      <c r="AR13" s="60">
        <f t="shared" si="22"/>
        <v>30.832</v>
      </c>
      <c r="AS13" s="67">
        <f t="shared" si="23"/>
        <v>22393.27</v>
      </c>
      <c r="AT13" s="48">
        <f t="shared" si="24"/>
        <v>58.54</v>
      </c>
      <c r="AU13" s="76">
        <v>4</v>
      </c>
      <c r="AV13" s="79" t="s">
        <v>51</v>
      </c>
    </row>
    <row r="14" spans="1:48" ht="12.75">
      <c r="A14" s="76">
        <v>5</v>
      </c>
      <c r="B14" s="70" t="s">
        <v>52</v>
      </c>
      <c r="C14" s="71">
        <v>3830.7</v>
      </c>
      <c r="D14" s="66">
        <v>321.51</v>
      </c>
      <c r="E14" s="43">
        <v>13.81</v>
      </c>
      <c r="F14" s="44">
        <f t="shared" si="0"/>
        <v>4440.05</v>
      </c>
      <c r="G14" s="72">
        <v>169</v>
      </c>
      <c r="H14" s="46">
        <f t="shared" si="5"/>
        <v>1.9</v>
      </c>
      <c r="I14" s="47"/>
      <c r="J14" s="73"/>
      <c r="K14" s="73"/>
      <c r="L14" s="49"/>
      <c r="M14" s="50">
        <f t="shared" si="6"/>
        <v>0.037</v>
      </c>
      <c r="N14" s="77">
        <f t="shared" si="7"/>
        <v>26.616</v>
      </c>
      <c r="O14" s="78">
        <f t="shared" si="8"/>
        <v>115.393</v>
      </c>
      <c r="P14" s="53"/>
      <c r="Q14" s="54">
        <v>20.737</v>
      </c>
      <c r="R14" s="43">
        <v>726.31</v>
      </c>
      <c r="S14" s="55">
        <f t="shared" si="1"/>
        <v>15061.49</v>
      </c>
      <c r="T14" s="42">
        <f t="shared" si="9"/>
        <v>161.115</v>
      </c>
      <c r="U14" s="42">
        <v>140.378</v>
      </c>
      <c r="V14" s="43">
        <v>726.31</v>
      </c>
      <c r="W14" s="55">
        <f t="shared" si="10"/>
        <v>101957.95</v>
      </c>
      <c r="X14" s="42">
        <f t="shared" si="11"/>
        <v>140.378</v>
      </c>
      <c r="Y14" s="43">
        <v>726.31</v>
      </c>
      <c r="Z14" s="48">
        <f t="shared" si="12"/>
        <v>101957.95</v>
      </c>
      <c r="AA14" s="55">
        <f t="shared" si="13"/>
        <v>121459.37</v>
      </c>
      <c r="AB14" s="46">
        <f t="shared" si="14"/>
        <v>0</v>
      </c>
      <c r="AC14" s="56">
        <f t="shared" si="15"/>
        <v>6.113</v>
      </c>
      <c r="AD14" s="56">
        <f t="shared" si="16"/>
        <v>26.85</v>
      </c>
      <c r="AE14" s="55">
        <f t="shared" si="17"/>
        <v>19501.42</v>
      </c>
      <c r="AF14" s="57"/>
      <c r="AG14" s="74"/>
      <c r="AH14" s="58">
        <f t="shared" si="18"/>
        <v>3830.7</v>
      </c>
      <c r="AI14" s="59">
        <f t="shared" si="19"/>
        <v>140.378</v>
      </c>
      <c r="AJ14" s="60">
        <f t="shared" si="20"/>
        <v>140.378</v>
      </c>
      <c r="AK14" s="61">
        <f t="shared" si="21"/>
        <v>101957.95</v>
      </c>
      <c r="AL14" s="66"/>
      <c r="AM14" s="63">
        <f t="shared" si="2"/>
        <v>0</v>
      </c>
      <c r="AN14" s="66"/>
      <c r="AO14" s="65">
        <f aca="true" t="shared" si="25" ref="AO14:AO22">AN14*13.51</f>
        <v>0</v>
      </c>
      <c r="AP14" s="66">
        <f t="shared" si="3"/>
        <v>0</v>
      </c>
      <c r="AQ14" s="65">
        <f t="shared" si="4"/>
        <v>0</v>
      </c>
      <c r="AR14" s="60">
        <f t="shared" si="22"/>
        <v>26.85</v>
      </c>
      <c r="AS14" s="67">
        <f t="shared" si="23"/>
        <v>19501.42</v>
      </c>
      <c r="AT14" s="48">
        <f t="shared" si="24"/>
        <v>60.66</v>
      </c>
      <c r="AU14" s="76">
        <v>5</v>
      </c>
      <c r="AV14" s="79" t="s">
        <v>52</v>
      </c>
    </row>
    <row r="15" spans="1:48" ht="12.75">
      <c r="A15" s="76">
        <v>6</v>
      </c>
      <c r="B15" s="70" t="s">
        <v>53</v>
      </c>
      <c r="C15" s="71">
        <v>3528.3</v>
      </c>
      <c r="D15" s="66">
        <v>551.29</v>
      </c>
      <c r="E15" s="43">
        <v>13.81</v>
      </c>
      <c r="F15" s="44">
        <f t="shared" si="0"/>
        <v>7613.31</v>
      </c>
      <c r="G15" s="72">
        <v>136</v>
      </c>
      <c r="H15" s="46">
        <f t="shared" si="5"/>
        <v>4.05</v>
      </c>
      <c r="I15" s="47"/>
      <c r="J15" s="73"/>
      <c r="K15" s="73"/>
      <c r="L15" s="49"/>
      <c r="M15" s="50">
        <f t="shared" si="6"/>
        <v>0.024</v>
      </c>
      <c r="N15" s="77">
        <f t="shared" si="7"/>
        <v>17.168</v>
      </c>
      <c r="O15" s="78">
        <f t="shared" si="8"/>
        <v>243.111</v>
      </c>
      <c r="P15" s="53"/>
      <c r="Q15" s="54">
        <v>35.04</v>
      </c>
      <c r="R15" s="43">
        <v>726.31</v>
      </c>
      <c r="S15" s="55">
        <f t="shared" si="1"/>
        <v>25449.9</v>
      </c>
      <c r="T15" s="42">
        <f t="shared" si="9"/>
        <v>118.44</v>
      </c>
      <c r="U15" s="42">
        <v>83.4</v>
      </c>
      <c r="V15" s="43">
        <v>726.31</v>
      </c>
      <c r="W15" s="55">
        <f t="shared" si="10"/>
        <v>60574.25</v>
      </c>
      <c r="X15" s="42">
        <f t="shared" si="11"/>
        <v>76.652</v>
      </c>
      <c r="Y15" s="43">
        <v>726.31</v>
      </c>
      <c r="Z15" s="48">
        <f t="shared" si="12"/>
        <v>55673.11</v>
      </c>
      <c r="AA15" s="55">
        <f t="shared" si="13"/>
        <v>93637.33</v>
      </c>
      <c r="AB15" s="46">
        <f t="shared" si="14"/>
        <v>0</v>
      </c>
      <c r="AC15" s="56">
        <f t="shared" si="15"/>
        <v>10.482</v>
      </c>
      <c r="AD15" s="56">
        <f t="shared" si="16"/>
        <v>45.522</v>
      </c>
      <c r="AE15" s="55">
        <f t="shared" si="17"/>
        <v>33063.08</v>
      </c>
      <c r="AF15" s="57"/>
      <c r="AG15" s="74">
        <v>285.5</v>
      </c>
      <c r="AH15" s="58">
        <f t="shared" si="18"/>
        <v>3242.8</v>
      </c>
      <c r="AI15" s="59">
        <f t="shared" si="19"/>
        <v>83.4</v>
      </c>
      <c r="AJ15" s="60">
        <f t="shared" si="20"/>
        <v>90.743</v>
      </c>
      <c r="AK15" s="61">
        <f t="shared" si="21"/>
        <v>65907.55</v>
      </c>
      <c r="AL15" s="64"/>
      <c r="AM15" s="63">
        <f t="shared" si="2"/>
        <v>0</v>
      </c>
      <c r="AN15" s="64"/>
      <c r="AO15" s="65">
        <f t="shared" si="25"/>
        <v>0</v>
      </c>
      <c r="AP15" s="66">
        <f t="shared" si="3"/>
        <v>0</v>
      </c>
      <c r="AQ15" s="65">
        <f t="shared" si="4"/>
        <v>0</v>
      </c>
      <c r="AR15" s="60">
        <f t="shared" si="22"/>
        <v>45.522</v>
      </c>
      <c r="AS15" s="67">
        <f t="shared" si="23"/>
        <v>33063.08</v>
      </c>
      <c r="AT15" s="48">
        <f t="shared" si="24"/>
        <v>59.97</v>
      </c>
      <c r="AU15" s="76">
        <v>6</v>
      </c>
      <c r="AV15" s="79" t="s">
        <v>53</v>
      </c>
    </row>
    <row r="16" spans="1:48" ht="12.75">
      <c r="A16" s="76">
        <v>7</v>
      </c>
      <c r="B16" s="70" t="s">
        <v>54</v>
      </c>
      <c r="C16" s="71">
        <v>3449.6</v>
      </c>
      <c r="D16" s="66">
        <v>365.97</v>
      </c>
      <c r="E16" s="43">
        <v>13.81</v>
      </c>
      <c r="F16" s="44">
        <f t="shared" si="0"/>
        <v>5054.05</v>
      </c>
      <c r="G16" s="72">
        <v>139</v>
      </c>
      <c r="H16" s="46">
        <f t="shared" si="5"/>
        <v>2.63</v>
      </c>
      <c r="I16" s="47"/>
      <c r="J16" s="73"/>
      <c r="K16" s="73"/>
      <c r="L16" s="49"/>
      <c r="M16" s="50">
        <f t="shared" si="6"/>
        <v>0.027</v>
      </c>
      <c r="N16" s="77">
        <f t="shared" si="7"/>
        <v>19.684</v>
      </c>
      <c r="O16" s="78">
        <f t="shared" si="8"/>
        <v>157.954</v>
      </c>
      <c r="P16" s="53"/>
      <c r="Q16" s="54">
        <v>23.27</v>
      </c>
      <c r="R16" s="43">
        <v>726.31</v>
      </c>
      <c r="S16" s="55">
        <f t="shared" si="1"/>
        <v>16901.23</v>
      </c>
      <c r="T16" s="42">
        <f t="shared" si="9"/>
        <v>116.76</v>
      </c>
      <c r="U16" s="42">
        <v>93.49</v>
      </c>
      <c r="V16" s="43">
        <v>726.31</v>
      </c>
      <c r="W16" s="55">
        <f t="shared" si="10"/>
        <v>67902.72</v>
      </c>
      <c r="X16" s="42">
        <f t="shared" si="11"/>
        <v>92.371</v>
      </c>
      <c r="Y16" s="43">
        <v>726.31</v>
      </c>
      <c r="Z16" s="48">
        <f t="shared" si="12"/>
        <v>67089.98</v>
      </c>
      <c r="AA16" s="55">
        <f t="shared" si="13"/>
        <v>89858.34</v>
      </c>
      <c r="AB16" s="46">
        <f t="shared" si="14"/>
        <v>0</v>
      </c>
      <c r="AC16" s="56">
        <f t="shared" si="15"/>
        <v>6.959</v>
      </c>
      <c r="AD16" s="56">
        <f t="shared" si="16"/>
        <v>30.229</v>
      </c>
      <c r="AE16" s="55">
        <f t="shared" si="17"/>
        <v>21955.62</v>
      </c>
      <c r="AF16" s="57"/>
      <c r="AG16" s="74">
        <v>41.3</v>
      </c>
      <c r="AH16" s="58">
        <f t="shared" si="18"/>
        <v>3408.3</v>
      </c>
      <c r="AI16" s="59">
        <f t="shared" si="19"/>
        <v>93.49</v>
      </c>
      <c r="AJ16" s="60">
        <f t="shared" si="20"/>
        <v>94.623</v>
      </c>
      <c r="AK16" s="61">
        <f t="shared" si="21"/>
        <v>68725.63</v>
      </c>
      <c r="AL16" s="66"/>
      <c r="AM16" s="63">
        <f t="shared" si="2"/>
        <v>0</v>
      </c>
      <c r="AN16" s="66"/>
      <c r="AO16" s="65">
        <f t="shared" si="25"/>
        <v>0</v>
      </c>
      <c r="AP16" s="66">
        <f t="shared" si="3"/>
        <v>0</v>
      </c>
      <c r="AQ16" s="65">
        <f t="shared" si="4"/>
        <v>0</v>
      </c>
      <c r="AR16" s="60">
        <f t="shared" si="22"/>
        <v>30.229</v>
      </c>
      <c r="AS16" s="67">
        <f t="shared" si="23"/>
        <v>21955.62</v>
      </c>
      <c r="AT16" s="48">
        <f t="shared" si="24"/>
        <v>59.99</v>
      </c>
      <c r="AU16" s="76">
        <v>7</v>
      </c>
      <c r="AV16" s="79" t="s">
        <v>54</v>
      </c>
    </row>
    <row r="17" spans="1:48" ht="12.75">
      <c r="A17" s="76">
        <v>8</v>
      </c>
      <c r="B17" s="70" t="s">
        <v>55</v>
      </c>
      <c r="C17" s="71">
        <v>3481.1</v>
      </c>
      <c r="D17" s="66">
        <v>296.91</v>
      </c>
      <c r="E17" s="43">
        <v>13.81</v>
      </c>
      <c r="F17" s="44">
        <f t="shared" si="0"/>
        <v>4100.33</v>
      </c>
      <c r="G17" s="72">
        <v>145</v>
      </c>
      <c r="H17" s="46">
        <f t="shared" si="5"/>
        <v>2.05</v>
      </c>
      <c r="I17" s="47"/>
      <c r="J17" s="73"/>
      <c r="K17" s="73"/>
      <c r="L17" s="49"/>
      <c r="M17" s="50">
        <f t="shared" si="6"/>
        <v>0.029</v>
      </c>
      <c r="N17" s="77">
        <f t="shared" si="7"/>
        <v>20.99</v>
      </c>
      <c r="O17" s="78">
        <f t="shared" si="8"/>
        <v>124.049</v>
      </c>
      <c r="P17" s="53"/>
      <c r="Q17" s="54">
        <v>19.12</v>
      </c>
      <c r="R17" s="43">
        <v>726.31</v>
      </c>
      <c r="S17" s="55">
        <f t="shared" si="1"/>
        <v>13887.05</v>
      </c>
      <c r="T17" s="42">
        <f t="shared" si="9"/>
        <v>119.72</v>
      </c>
      <c r="U17" s="42">
        <v>100.6</v>
      </c>
      <c r="V17" s="43">
        <v>726.31</v>
      </c>
      <c r="W17" s="55">
        <f t="shared" si="10"/>
        <v>73066.79</v>
      </c>
      <c r="X17" s="42">
        <f t="shared" si="11"/>
        <v>91.555</v>
      </c>
      <c r="Y17" s="43">
        <v>726.31</v>
      </c>
      <c r="Z17" s="48">
        <f t="shared" si="12"/>
        <v>66497.31</v>
      </c>
      <c r="AA17" s="55">
        <f t="shared" si="13"/>
        <v>91053.86</v>
      </c>
      <c r="AB17" s="46">
        <f t="shared" si="14"/>
        <v>0</v>
      </c>
      <c r="AC17" s="56">
        <f t="shared" si="15"/>
        <v>5.645</v>
      </c>
      <c r="AD17" s="56">
        <f t="shared" si="16"/>
        <v>24.765</v>
      </c>
      <c r="AE17" s="55">
        <f t="shared" si="17"/>
        <v>17987.07</v>
      </c>
      <c r="AF17" s="57"/>
      <c r="AG17" s="74">
        <v>313</v>
      </c>
      <c r="AH17" s="58">
        <f t="shared" si="18"/>
        <v>3168.1</v>
      </c>
      <c r="AI17" s="59">
        <f t="shared" si="19"/>
        <v>100.6</v>
      </c>
      <c r="AJ17" s="60">
        <f t="shared" si="20"/>
        <v>110.539</v>
      </c>
      <c r="AK17" s="61">
        <f t="shared" si="21"/>
        <v>80285.58</v>
      </c>
      <c r="AL17" s="64"/>
      <c r="AM17" s="63">
        <f t="shared" si="2"/>
        <v>0</v>
      </c>
      <c r="AN17" s="64"/>
      <c r="AO17" s="65">
        <f t="shared" si="25"/>
        <v>0</v>
      </c>
      <c r="AP17" s="66">
        <f t="shared" si="3"/>
        <v>0</v>
      </c>
      <c r="AQ17" s="65">
        <f t="shared" si="4"/>
        <v>0</v>
      </c>
      <c r="AR17" s="60">
        <f t="shared" si="22"/>
        <v>24.765</v>
      </c>
      <c r="AS17" s="67">
        <f t="shared" si="23"/>
        <v>17987.07</v>
      </c>
      <c r="AT17" s="48">
        <f t="shared" si="24"/>
        <v>60.58</v>
      </c>
      <c r="AU17" s="76">
        <v>8</v>
      </c>
      <c r="AV17" s="79" t="s">
        <v>55</v>
      </c>
    </row>
    <row r="18" spans="1:48" ht="12.75">
      <c r="A18" s="76">
        <v>9</v>
      </c>
      <c r="B18" s="80" t="s">
        <v>56</v>
      </c>
      <c r="C18" s="71">
        <v>3857.5</v>
      </c>
      <c r="D18" s="66">
        <v>592.2</v>
      </c>
      <c r="E18" s="43">
        <v>13.81</v>
      </c>
      <c r="F18" s="44">
        <f t="shared" si="0"/>
        <v>8178.28</v>
      </c>
      <c r="G18" s="72">
        <v>141</v>
      </c>
      <c r="H18" s="46">
        <f t="shared" si="5"/>
        <v>4.2</v>
      </c>
      <c r="I18" s="47"/>
      <c r="J18" s="73"/>
      <c r="K18" s="73"/>
      <c r="L18" s="49"/>
      <c r="M18" s="50">
        <f t="shared" si="6"/>
        <v>0.034</v>
      </c>
      <c r="N18" s="77">
        <f t="shared" si="7"/>
        <v>24.922</v>
      </c>
      <c r="O18" s="78">
        <f t="shared" si="8"/>
        <v>217.79</v>
      </c>
      <c r="P18" s="53"/>
      <c r="Q18" s="54">
        <v>31.02</v>
      </c>
      <c r="R18" s="43">
        <v>726.31</v>
      </c>
      <c r="S18" s="55">
        <f t="shared" si="1"/>
        <v>22530.14</v>
      </c>
      <c r="T18" s="42">
        <f t="shared" si="9"/>
        <v>163.384</v>
      </c>
      <c r="U18" s="42">
        <v>132.364</v>
      </c>
      <c r="V18" s="43">
        <v>726.31</v>
      </c>
      <c r="W18" s="55">
        <f t="shared" si="10"/>
        <v>96137.3</v>
      </c>
      <c r="X18" s="42">
        <f t="shared" si="11"/>
        <v>132.364</v>
      </c>
      <c r="Y18" s="43">
        <v>726.31</v>
      </c>
      <c r="Z18" s="48">
        <f t="shared" si="12"/>
        <v>96137.3</v>
      </c>
      <c r="AA18" s="55">
        <f t="shared" si="13"/>
        <v>126845.69</v>
      </c>
      <c r="AB18" s="46">
        <f t="shared" si="14"/>
        <v>0</v>
      </c>
      <c r="AC18" s="56">
        <f t="shared" si="15"/>
        <v>11.26</v>
      </c>
      <c r="AD18" s="56">
        <f t="shared" si="16"/>
        <v>42.28</v>
      </c>
      <c r="AE18" s="55">
        <f t="shared" si="17"/>
        <v>30708.39</v>
      </c>
      <c r="AF18" s="57"/>
      <c r="AG18" s="74"/>
      <c r="AH18" s="58">
        <f t="shared" si="18"/>
        <v>3857.5</v>
      </c>
      <c r="AI18" s="59">
        <f t="shared" si="19"/>
        <v>132.364</v>
      </c>
      <c r="AJ18" s="60">
        <f t="shared" si="20"/>
        <v>132.364</v>
      </c>
      <c r="AK18" s="61">
        <f t="shared" si="21"/>
        <v>96137.3</v>
      </c>
      <c r="AL18" s="66"/>
      <c r="AM18" s="63">
        <f t="shared" si="2"/>
        <v>0</v>
      </c>
      <c r="AN18" s="66"/>
      <c r="AO18" s="65">
        <f t="shared" si="25"/>
        <v>0</v>
      </c>
      <c r="AP18" s="66">
        <f t="shared" si="3"/>
        <v>0</v>
      </c>
      <c r="AQ18" s="65">
        <f t="shared" si="4"/>
        <v>0</v>
      </c>
      <c r="AR18" s="60">
        <f t="shared" si="22"/>
        <v>42.28</v>
      </c>
      <c r="AS18" s="67">
        <f t="shared" si="23"/>
        <v>30708.39</v>
      </c>
      <c r="AT18" s="48">
        <f t="shared" si="24"/>
        <v>51.85</v>
      </c>
      <c r="AU18" s="76">
        <v>9</v>
      </c>
      <c r="AV18" s="79" t="s">
        <v>56</v>
      </c>
    </row>
    <row r="19" spans="1:48" ht="12.75">
      <c r="A19" s="76">
        <v>10</v>
      </c>
      <c r="B19" s="70" t="s">
        <v>57</v>
      </c>
      <c r="C19" s="71">
        <v>3219.3</v>
      </c>
      <c r="D19" s="66">
        <v>378.33</v>
      </c>
      <c r="E19" s="43">
        <v>13.81</v>
      </c>
      <c r="F19" s="44">
        <f t="shared" si="0"/>
        <v>5224.74</v>
      </c>
      <c r="G19" s="72">
        <v>146</v>
      </c>
      <c r="H19" s="46">
        <f t="shared" si="5"/>
        <v>2.59</v>
      </c>
      <c r="I19" s="47"/>
      <c r="J19" s="73"/>
      <c r="K19" s="73"/>
      <c r="L19" s="49"/>
      <c r="M19" s="50">
        <f t="shared" si="6"/>
        <v>0.032</v>
      </c>
      <c r="N19" s="51">
        <f t="shared" si="7"/>
        <v>22.929</v>
      </c>
      <c r="O19" s="52">
        <f t="shared" si="8"/>
        <v>159.211</v>
      </c>
      <c r="P19" s="53"/>
      <c r="Q19" s="54">
        <v>24.81</v>
      </c>
      <c r="R19" s="43">
        <v>726.31</v>
      </c>
      <c r="S19" s="55">
        <f t="shared" si="1"/>
        <v>18019.75</v>
      </c>
      <c r="T19" s="42">
        <f t="shared" si="9"/>
        <v>126.44</v>
      </c>
      <c r="U19" s="42">
        <v>101.63</v>
      </c>
      <c r="V19" s="43">
        <v>726.31</v>
      </c>
      <c r="W19" s="55">
        <f t="shared" si="10"/>
        <v>73814.89</v>
      </c>
      <c r="X19" s="42">
        <f t="shared" si="11"/>
        <v>101.63</v>
      </c>
      <c r="Y19" s="43">
        <v>726.31</v>
      </c>
      <c r="Z19" s="48">
        <f t="shared" si="12"/>
        <v>73814.89</v>
      </c>
      <c r="AA19" s="55">
        <f t="shared" si="13"/>
        <v>97059.72</v>
      </c>
      <c r="AB19" s="46">
        <f t="shared" si="14"/>
        <v>0</v>
      </c>
      <c r="AC19" s="56">
        <f t="shared" si="15"/>
        <v>7.194</v>
      </c>
      <c r="AD19" s="56">
        <f t="shared" si="16"/>
        <v>32.004</v>
      </c>
      <c r="AE19" s="55">
        <f t="shared" si="17"/>
        <v>23244.83</v>
      </c>
      <c r="AF19" s="57"/>
      <c r="AG19" s="74"/>
      <c r="AH19" s="58">
        <f t="shared" si="18"/>
        <v>3219.3</v>
      </c>
      <c r="AI19" s="59">
        <f t="shared" si="19"/>
        <v>101.63</v>
      </c>
      <c r="AJ19" s="60">
        <f t="shared" si="20"/>
        <v>101.63</v>
      </c>
      <c r="AK19" s="61">
        <f t="shared" si="21"/>
        <v>73814.89</v>
      </c>
      <c r="AL19" s="66"/>
      <c r="AM19" s="63">
        <f t="shared" si="2"/>
        <v>0</v>
      </c>
      <c r="AN19" s="66"/>
      <c r="AO19" s="65">
        <f t="shared" si="25"/>
        <v>0</v>
      </c>
      <c r="AP19" s="66">
        <f t="shared" si="3"/>
        <v>0</v>
      </c>
      <c r="AQ19" s="65">
        <f t="shared" si="4"/>
        <v>0</v>
      </c>
      <c r="AR19" s="60">
        <f t="shared" si="22"/>
        <v>32.004</v>
      </c>
      <c r="AS19" s="67">
        <f t="shared" si="23"/>
        <v>23244.83</v>
      </c>
      <c r="AT19" s="48">
        <f t="shared" si="24"/>
        <v>61.44</v>
      </c>
      <c r="AU19" s="76">
        <v>10</v>
      </c>
      <c r="AV19" s="79" t="s">
        <v>57</v>
      </c>
    </row>
    <row r="20" spans="1:48" ht="12.75">
      <c r="A20" s="76">
        <v>11</v>
      </c>
      <c r="B20" s="70" t="s">
        <v>58</v>
      </c>
      <c r="C20" s="71">
        <v>3454.2</v>
      </c>
      <c r="D20" s="66">
        <v>440.72</v>
      </c>
      <c r="E20" s="43">
        <v>13.81</v>
      </c>
      <c r="F20" s="44">
        <f t="shared" si="0"/>
        <v>6086.34</v>
      </c>
      <c r="G20" s="72">
        <v>140</v>
      </c>
      <c r="H20" s="46">
        <f t="shared" si="5"/>
        <v>3.15</v>
      </c>
      <c r="I20" s="47"/>
      <c r="J20" s="73"/>
      <c r="K20" s="73"/>
      <c r="L20" s="49"/>
      <c r="M20" s="50">
        <f t="shared" si="6"/>
        <v>0.03</v>
      </c>
      <c r="N20" s="77">
        <f t="shared" si="7"/>
        <v>21.845</v>
      </c>
      <c r="O20" s="78">
        <f t="shared" si="8"/>
        <v>206.838</v>
      </c>
      <c r="P20" s="53"/>
      <c r="Q20" s="54">
        <v>31.489</v>
      </c>
      <c r="R20" s="43">
        <v>726.31</v>
      </c>
      <c r="S20" s="55">
        <f t="shared" si="1"/>
        <v>22870.78</v>
      </c>
      <c r="T20" s="42">
        <f t="shared" si="9"/>
        <v>135.378</v>
      </c>
      <c r="U20" s="42">
        <v>103.889</v>
      </c>
      <c r="V20" s="43">
        <v>726.31</v>
      </c>
      <c r="W20" s="55">
        <f t="shared" si="10"/>
        <v>75455.62</v>
      </c>
      <c r="X20" s="42">
        <f t="shared" si="11"/>
        <v>103.889</v>
      </c>
      <c r="Y20" s="43">
        <v>726.31</v>
      </c>
      <c r="Z20" s="48">
        <f t="shared" si="12"/>
        <v>75455.62</v>
      </c>
      <c r="AA20" s="55">
        <f t="shared" si="13"/>
        <v>104412.87</v>
      </c>
      <c r="AB20" s="46">
        <f t="shared" si="14"/>
        <v>0</v>
      </c>
      <c r="AC20" s="56">
        <f t="shared" si="15"/>
        <v>8.38</v>
      </c>
      <c r="AD20" s="56">
        <f t="shared" si="16"/>
        <v>39.869</v>
      </c>
      <c r="AE20" s="55">
        <f t="shared" si="17"/>
        <v>28957.25</v>
      </c>
      <c r="AF20" s="57"/>
      <c r="AG20" s="74"/>
      <c r="AH20" s="58">
        <f t="shared" si="18"/>
        <v>3454.2</v>
      </c>
      <c r="AI20" s="59">
        <f t="shared" si="19"/>
        <v>103.889</v>
      </c>
      <c r="AJ20" s="60">
        <f t="shared" si="20"/>
        <v>103.889</v>
      </c>
      <c r="AK20" s="61">
        <f t="shared" si="21"/>
        <v>75455.62</v>
      </c>
      <c r="AL20" s="66"/>
      <c r="AM20" s="63">
        <f t="shared" si="2"/>
        <v>0</v>
      </c>
      <c r="AN20" s="66"/>
      <c r="AO20" s="65">
        <f t="shared" si="25"/>
        <v>0</v>
      </c>
      <c r="AP20" s="66">
        <f t="shared" si="3"/>
        <v>0</v>
      </c>
      <c r="AQ20" s="65">
        <f t="shared" si="4"/>
        <v>0</v>
      </c>
      <c r="AR20" s="60">
        <f t="shared" si="22"/>
        <v>39.869</v>
      </c>
      <c r="AS20" s="67">
        <f t="shared" si="23"/>
        <v>28957.25</v>
      </c>
      <c r="AT20" s="48">
        <f t="shared" si="24"/>
        <v>65.7</v>
      </c>
      <c r="AU20" s="76">
        <v>11</v>
      </c>
      <c r="AV20" s="79" t="s">
        <v>58</v>
      </c>
    </row>
    <row r="21" spans="1:48" ht="12.75">
      <c r="A21" s="76">
        <v>12</v>
      </c>
      <c r="B21" s="70" t="s">
        <v>59</v>
      </c>
      <c r="C21" s="71">
        <v>3455.9</v>
      </c>
      <c r="D21" s="66">
        <v>433.39</v>
      </c>
      <c r="E21" s="43">
        <v>13.81</v>
      </c>
      <c r="F21" s="44">
        <f t="shared" si="0"/>
        <v>5985.12</v>
      </c>
      <c r="G21" s="72">
        <v>156</v>
      </c>
      <c r="H21" s="46">
        <f t="shared" si="5"/>
        <v>2.78</v>
      </c>
      <c r="I21" s="47"/>
      <c r="J21" s="73"/>
      <c r="K21" s="73"/>
      <c r="L21" s="49"/>
      <c r="M21" s="50">
        <f t="shared" si="6"/>
        <v>0.025</v>
      </c>
      <c r="N21" s="77">
        <f t="shared" si="7"/>
        <v>17.923</v>
      </c>
      <c r="O21" s="78">
        <f t="shared" si="8"/>
        <v>168.588</v>
      </c>
      <c r="P21" s="53"/>
      <c r="Q21" s="54">
        <v>27.97</v>
      </c>
      <c r="R21" s="43">
        <v>726.31</v>
      </c>
      <c r="S21" s="55">
        <f t="shared" si="1"/>
        <v>20314.89</v>
      </c>
      <c r="T21" s="42">
        <f t="shared" si="9"/>
        <v>113.25</v>
      </c>
      <c r="U21" s="42">
        <v>85.28</v>
      </c>
      <c r="V21" s="43">
        <v>726.31</v>
      </c>
      <c r="W21" s="55">
        <f t="shared" si="10"/>
        <v>61939.72</v>
      </c>
      <c r="X21" s="42">
        <f t="shared" si="11"/>
        <v>85.28</v>
      </c>
      <c r="Y21" s="43">
        <v>726.31</v>
      </c>
      <c r="Z21" s="48">
        <f t="shared" si="12"/>
        <v>61939.72</v>
      </c>
      <c r="AA21" s="55">
        <f t="shared" si="13"/>
        <v>88239.41</v>
      </c>
      <c r="AB21" s="46">
        <f t="shared" si="14"/>
        <v>0</v>
      </c>
      <c r="AC21" s="56">
        <f t="shared" si="15"/>
        <v>8.24</v>
      </c>
      <c r="AD21" s="56">
        <f t="shared" si="16"/>
        <v>36.21</v>
      </c>
      <c r="AE21" s="55">
        <f t="shared" si="17"/>
        <v>26299.69</v>
      </c>
      <c r="AF21" s="57"/>
      <c r="AG21" s="74"/>
      <c r="AH21" s="58">
        <f t="shared" si="18"/>
        <v>3455.9</v>
      </c>
      <c r="AI21" s="59">
        <f t="shared" si="19"/>
        <v>85.28</v>
      </c>
      <c r="AJ21" s="60">
        <f t="shared" si="20"/>
        <v>85.28</v>
      </c>
      <c r="AK21" s="61">
        <f t="shared" si="21"/>
        <v>61939.72</v>
      </c>
      <c r="AL21" s="66"/>
      <c r="AM21" s="63">
        <f t="shared" si="2"/>
        <v>0</v>
      </c>
      <c r="AN21" s="66"/>
      <c r="AO21" s="65">
        <f t="shared" si="25"/>
        <v>0</v>
      </c>
      <c r="AP21" s="66">
        <f t="shared" si="3"/>
        <v>0</v>
      </c>
      <c r="AQ21" s="65">
        <f t="shared" si="4"/>
        <v>0</v>
      </c>
      <c r="AR21" s="60">
        <f t="shared" si="22"/>
        <v>36.21</v>
      </c>
      <c r="AS21" s="67">
        <f t="shared" si="23"/>
        <v>26299.69</v>
      </c>
      <c r="AT21" s="48">
        <f t="shared" si="24"/>
        <v>60.68</v>
      </c>
      <c r="AU21" s="76">
        <v>12</v>
      </c>
      <c r="AV21" s="79" t="s">
        <v>59</v>
      </c>
    </row>
    <row r="22" spans="1:48" ht="12.75">
      <c r="A22" s="76">
        <v>13</v>
      </c>
      <c r="B22" s="70" t="s">
        <v>60</v>
      </c>
      <c r="C22" s="71">
        <v>3432.1</v>
      </c>
      <c r="D22" s="66">
        <v>276.21</v>
      </c>
      <c r="E22" s="43">
        <v>13.81</v>
      </c>
      <c r="F22" s="44">
        <f t="shared" si="0"/>
        <v>3814.46</v>
      </c>
      <c r="G22" s="72">
        <v>142</v>
      </c>
      <c r="H22" s="46">
        <f t="shared" si="5"/>
        <v>1.95</v>
      </c>
      <c r="I22" s="47"/>
      <c r="J22" s="73"/>
      <c r="K22" s="73"/>
      <c r="L22" s="49"/>
      <c r="M22" s="50">
        <f t="shared" si="6"/>
        <v>0.03</v>
      </c>
      <c r="N22" s="77">
        <f t="shared" si="7"/>
        <v>21.492</v>
      </c>
      <c r="O22" s="78">
        <f t="shared" si="8"/>
        <v>114.234</v>
      </c>
      <c r="P22" s="53"/>
      <c r="Q22" s="54">
        <v>17.39</v>
      </c>
      <c r="R22" s="43">
        <v>726.31</v>
      </c>
      <c r="S22" s="55">
        <f t="shared" si="1"/>
        <v>12630.53</v>
      </c>
      <c r="T22" s="42">
        <f t="shared" si="9"/>
        <v>118.95</v>
      </c>
      <c r="U22" s="42">
        <v>101.56</v>
      </c>
      <c r="V22" s="43">
        <v>726.31</v>
      </c>
      <c r="W22" s="55">
        <f t="shared" si="10"/>
        <v>73764.04</v>
      </c>
      <c r="X22" s="42">
        <f t="shared" si="11"/>
        <v>98.231</v>
      </c>
      <c r="Y22" s="43">
        <v>726.31</v>
      </c>
      <c r="Z22" s="48">
        <f t="shared" si="12"/>
        <v>71346.16</v>
      </c>
      <c r="AA22" s="55">
        <f t="shared" si="13"/>
        <v>90209.15</v>
      </c>
      <c r="AB22" s="46">
        <f t="shared" si="14"/>
        <v>0</v>
      </c>
      <c r="AC22" s="56">
        <f t="shared" si="15"/>
        <v>5.252</v>
      </c>
      <c r="AD22" s="56">
        <f t="shared" si="16"/>
        <v>22.642</v>
      </c>
      <c r="AE22" s="55">
        <f t="shared" si="17"/>
        <v>16445.11</v>
      </c>
      <c r="AF22" s="57"/>
      <c r="AG22" s="74">
        <v>112.5</v>
      </c>
      <c r="AH22" s="58">
        <f t="shared" si="18"/>
        <v>3319.6</v>
      </c>
      <c r="AI22" s="59">
        <f t="shared" si="19"/>
        <v>101.56</v>
      </c>
      <c r="AJ22" s="60">
        <f t="shared" si="20"/>
        <v>105.002</v>
      </c>
      <c r="AK22" s="61">
        <f t="shared" si="21"/>
        <v>76264</v>
      </c>
      <c r="AL22" s="66">
        <v>0.298</v>
      </c>
      <c r="AM22" s="63">
        <f t="shared" si="2"/>
        <v>216.44</v>
      </c>
      <c r="AN22" s="66">
        <v>0.55</v>
      </c>
      <c r="AO22" s="65">
        <f t="shared" si="25"/>
        <v>7.43</v>
      </c>
      <c r="AP22" s="66">
        <f t="shared" si="3"/>
        <v>0.848</v>
      </c>
      <c r="AQ22" s="65">
        <f>AM22+AO22</f>
        <v>223.87</v>
      </c>
      <c r="AR22" s="60">
        <f t="shared" si="22"/>
        <v>22.334</v>
      </c>
      <c r="AS22" s="67">
        <f t="shared" si="23"/>
        <v>16221.24</v>
      </c>
      <c r="AT22" s="48">
        <f t="shared" si="24"/>
        <v>58.73</v>
      </c>
      <c r="AU22" s="76">
        <v>13</v>
      </c>
      <c r="AV22" s="79" t="s">
        <v>60</v>
      </c>
    </row>
    <row r="23" spans="1:48" ht="12.75">
      <c r="A23" s="69">
        <v>14</v>
      </c>
      <c r="B23" s="70" t="s">
        <v>61</v>
      </c>
      <c r="C23" s="81">
        <v>3429.3</v>
      </c>
      <c r="D23" s="82">
        <v>375.36</v>
      </c>
      <c r="E23" s="43">
        <v>13.81</v>
      </c>
      <c r="F23" s="83">
        <f t="shared" si="0"/>
        <v>5183.72</v>
      </c>
      <c r="G23" s="84">
        <v>126</v>
      </c>
      <c r="H23" s="46">
        <f t="shared" si="5"/>
        <v>2.98</v>
      </c>
      <c r="I23" s="47"/>
      <c r="J23" s="85"/>
      <c r="K23" s="85"/>
      <c r="L23" s="86"/>
      <c r="M23" s="50">
        <f t="shared" si="6"/>
        <v>0.027</v>
      </c>
      <c r="N23" s="77">
        <f t="shared" si="7"/>
        <v>19.866</v>
      </c>
      <c r="O23" s="78">
        <f t="shared" si="8"/>
        <v>175.796</v>
      </c>
      <c r="P23" s="53"/>
      <c r="Q23" s="54">
        <v>23.36</v>
      </c>
      <c r="R23" s="43">
        <v>726.31</v>
      </c>
      <c r="S23" s="55">
        <f t="shared" si="1"/>
        <v>16966.6</v>
      </c>
      <c r="T23" s="42">
        <f t="shared" si="9"/>
        <v>117.16</v>
      </c>
      <c r="U23" s="42">
        <v>93.8</v>
      </c>
      <c r="V23" s="43">
        <v>726.31</v>
      </c>
      <c r="W23" s="55">
        <f t="shared" si="10"/>
        <v>68127.88</v>
      </c>
      <c r="X23" s="42">
        <f t="shared" si="11"/>
        <v>93.8</v>
      </c>
      <c r="Y23" s="43">
        <v>726.31</v>
      </c>
      <c r="Z23" s="48">
        <f t="shared" si="12"/>
        <v>68127.88</v>
      </c>
      <c r="AA23" s="55">
        <f t="shared" si="13"/>
        <v>90278.16</v>
      </c>
      <c r="AB23" s="46">
        <f t="shared" si="14"/>
        <v>0</v>
      </c>
      <c r="AC23" s="56">
        <f t="shared" si="15"/>
        <v>7.137</v>
      </c>
      <c r="AD23" s="56">
        <f t="shared" si="16"/>
        <v>30.497</v>
      </c>
      <c r="AE23" s="55">
        <f t="shared" si="17"/>
        <v>22150.28</v>
      </c>
      <c r="AF23" s="57"/>
      <c r="AG23" s="74"/>
      <c r="AH23" s="58">
        <f t="shared" si="18"/>
        <v>3429.3</v>
      </c>
      <c r="AI23" s="59">
        <f t="shared" si="19"/>
        <v>93.8</v>
      </c>
      <c r="AJ23" s="60">
        <f t="shared" si="20"/>
        <v>93.8</v>
      </c>
      <c r="AK23" s="61">
        <f t="shared" si="21"/>
        <v>68127.88</v>
      </c>
      <c r="AL23" s="66"/>
      <c r="AM23" s="63">
        <f t="shared" si="2"/>
        <v>0</v>
      </c>
      <c r="AN23" s="66"/>
      <c r="AO23" s="65">
        <f aca="true" t="shared" si="26" ref="AO23:AO59">AN23*13.51</f>
        <v>0</v>
      </c>
      <c r="AP23" s="66">
        <f t="shared" si="3"/>
        <v>0</v>
      </c>
      <c r="AQ23" s="65">
        <f aca="true" t="shared" si="27" ref="AQ23:AQ59">AM23+AO23</f>
        <v>0</v>
      </c>
      <c r="AR23" s="60">
        <f t="shared" si="22"/>
        <v>30.497</v>
      </c>
      <c r="AS23" s="67">
        <f t="shared" si="23"/>
        <v>22150.28</v>
      </c>
      <c r="AT23" s="48">
        <f t="shared" si="24"/>
        <v>59.01</v>
      </c>
      <c r="AU23" s="69">
        <v>14</v>
      </c>
      <c r="AV23" s="75" t="s">
        <v>61</v>
      </c>
    </row>
    <row r="24" spans="1:48" ht="12.75">
      <c r="A24" s="69">
        <v>15</v>
      </c>
      <c r="B24" s="70" t="s">
        <v>62</v>
      </c>
      <c r="C24" s="81">
        <v>3462.1</v>
      </c>
      <c r="D24" s="82">
        <v>445.99</v>
      </c>
      <c r="E24" s="43">
        <v>13.81</v>
      </c>
      <c r="F24" s="83">
        <f t="shared" si="0"/>
        <v>6159.12</v>
      </c>
      <c r="G24" s="84">
        <v>137</v>
      </c>
      <c r="H24" s="46">
        <f t="shared" si="5"/>
        <v>3.26</v>
      </c>
      <c r="I24" s="47"/>
      <c r="J24" s="85"/>
      <c r="K24" s="85"/>
      <c r="L24" s="86"/>
      <c r="M24" s="50">
        <f t="shared" si="6"/>
        <v>0.027</v>
      </c>
      <c r="N24" s="77">
        <f t="shared" si="7"/>
        <v>19.97</v>
      </c>
      <c r="O24" s="78">
        <f t="shared" si="8"/>
        <v>194.407</v>
      </c>
      <c r="P24" s="53"/>
      <c r="Q24" s="54">
        <v>28.19</v>
      </c>
      <c r="R24" s="43">
        <v>726.31</v>
      </c>
      <c r="S24" s="55">
        <f t="shared" si="1"/>
        <v>20474.68</v>
      </c>
      <c r="T24" s="42">
        <f t="shared" si="9"/>
        <v>123.38</v>
      </c>
      <c r="U24" s="42">
        <v>95.19</v>
      </c>
      <c r="V24" s="43">
        <v>726.31</v>
      </c>
      <c r="W24" s="55">
        <f t="shared" si="10"/>
        <v>69137.45</v>
      </c>
      <c r="X24" s="42">
        <f t="shared" si="11"/>
        <v>95.19</v>
      </c>
      <c r="Y24" s="43">
        <v>726.31</v>
      </c>
      <c r="Z24" s="48">
        <f t="shared" si="12"/>
        <v>69137.45</v>
      </c>
      <c r="AA24" s="55">
        <f t="shared" si="13"/>
        <v>95771.24</v>
      </c>
      <c r="AB24" s="46">
        <f t="shared" si="14"/>
        <v>0</v>
      </c>
      <c r="AC24" s="56">
        <f t="shared" si="15"/>
        <v>8.48</v>
      </c>
      <c r="AD24" s="56">
        <f t="shared" si="16"/>
        <v>36.67</v>
      </c>
      <c r="AE24" s="55">
        <f t="shared" si="17"/>
        <v>26633.79</v>
      </c>
      <c r="AF24" s="57"/>
      <c r="AG24" s="74"/>
      <c r="AH24" s="58">
        <f t="shared" si="18"/>
        <v>3462.1</v>
      </c>
      <c r="AI24" s="59">
        <f t="shared" si="19"/>
        <v>95.19</v>
      </c>
      <c r="AJ24" s="60">
        <f t="shared" si="20"/>
        <v>95.19</v>
      </c>
      <c r="AK24" s="61">
        <f t="shared" si="21"/>
        <v>69137.45</v>
      </c>
      <c r="AL24" s="66"/>
      <c r="AM24" s="63">
        <f t="shared" si="2"/>
        <v>0</v>
      </c>
      <c r="AN24" s="66"/>
      <c r="AO24" s="65">
        <f t="shared" si="26"/>
        <v>0</v>
      </c>
      <c r="AP24" s="66">
        <f t="shared" si="3"/>
        <v>0</v>
      </c>
      <c r="AQ24" s="65">
        <f t="shared" si="27"/>
        <v>0</v>
      </c>
      <c r="AR24" s="60">
        <f t="shared" si="22"/>
        <v>36.67</v>
      </c>
      <c r="AS24" s="67">
        <f t="shared" si="23"/>
        <v>26633.79</v>
      </c>
      <c r="AT24" s="48">
        <f t="shared" si="24"/>
        <v>59.72</v>
      </c>
      <c r="AU24" s="69">
        <v>15</v>
      </c>
      <c r="AV24" s="75" t="s">
        <v>62</v>
      </c>
    </row>
    <row r="25" spans="1:48" ht="12.75">
      <c r="A25" s="69">
        <v>16</v>
      </c>
      <c r="B25" s="70" t="s">
        <v>63</v>
      </c>
      <c r="C25" s="81">
        <v>3558.1</v>
      </c>
      <c r="D25" s="82">
        <v>397.19</v>
      </c>
      <c r="E25" s="43">
        <v>13.81</v>
      </c>
      <c r="F25" s="83">
        <f t="shared" si="0"/>
        <v>5485.19</v>
      </c>
      <c r="G25" s="84">
        <v>141</v>
      </c>
      <c r="H25" s="46">
        <f t="shared" si="5"/>
        <v>2.82</v>
      </c>
      <c r="I25" s="47"/>
      <c r="J25" s="85"/>
      <c r="K25" s="85"/>
      <c r="L25" s="86"/>
      <c r="M25" s="50">
        <f t="shared" si="6"/>
        <v>0.028</v>
      </c>
      <c r="N25" s="77">
        <f t="shared" si="7"/>
        <v>20.372</v>
      </c>
      <c r="O25" s="78">
        <f t="shared" si="8"/>
        <v>167.886</v>
      </c>
      <c r="P25" s="53"/>
      <c r="Q25" s="54">
        <v>25.04</v>
      </c>
      <c r="R25" s="43">
        <v>726.31</v>
      </c>
      <c r="S25" s="55">
        <f t="shared" si="1"/>
        <v>18186.8</v>
      </c>
      <c r="T25" s="42">
        <f t="shared" si="9"/>
        <v>124.84</v>
      </c>
      <c r="U25" s="42">
        <v>99.8</v>
      </c>
      <c r="V25" s="43">
        <v>726.31</v>
      </c>
      <c r="W25" s="55">
        <f t="shared" si="10"/>
        <v>72485.74</v>
      </c>
      <c r="X25" s="42">
        <f t="shared" si="11"/>
        <v>99.8</v>
      </c>
      <c r="Y25" s="43">
        <v>726.31</v>
      </c>
      <c r="Z25" s="48">
        <f t="shared" si="12"/>
        <v>72485.74</v>
      </c>
      <c r="AA25" s="55">
        <f t="shared" si="13"/>
        <v>96157.64</v>
      </c>
      <c r="AB25" s="46">
        <f t="shared" si="14"/>
        <v>0</v>
      </c>
      <c r="AC25" s="56">
        <f t="shared" si="15"/>
        <v>7.552</v>
      </c>
      <c r="AD25" s="56">
        <f t="shared" si="16"/>
        <v>32.592</v>
      </c>
      <c r="AE25" s="55">
        <f t="shared" si="17"/>
        <v>23671.9</v>
      </c>
      <c r="AF25" s="57"/>
      <c r="AG25" s="74"/>
      <c r="AH25" s="58">
        <f t="shared" si="18"/>
        <v>3558.1</v>
      </c>
      <c r="AI25" s="59">
        <f t="shared" si="19"/>
        <v>99.8</v>
      </c>
      <c r="AJ25" s="60">
        <f t="shared" si="20"/>
        <v>99.8</v>
      </c>
      <c r="AK25" s="61">
        <f t="shared" si="21"/>
        <v>72485.74</v>
      </c>
      <c r="AL25" s="66"/>
      <c r="AM25" s="63">
        <f t="shared" si="2"/>
        <v>0</v>
      </c>
      <c r="AN25" s="66"/>
      <c r="AO25" s="65">
        <f t="shared" si="26"/>
        <v>0</v>
      </c>
      <c r="AP25" s="66">
        <f t="shared" si="3"/>
        <v>0</v>
      </c>
      <c r="AQ25" s="65">
        <f t="shared" si="27"/>
        <v>0</v>
      </c>
      <c r="AR25" s="60">
        <f t="shared" si="22"/>
        <v>32.592</v>
      </c>
      <c r="AS25" s="67">
        <f t="shared" si="23"/>
        <v>23671.9</v>
      </c>
      <c r="AT25" s="48">
        <f t="shared" si="24"/>
        <v>59.6</v>
      </c>
      <c r="AU25" s="69">
        <v>16</v>
      </c>
      <c r="AV25" s="75" t="s">
        <v>63</v>
      </c>
    </row>
    <row r="26" spans="1:48" ht="12.75">
      <c r="A26" s="76">
        <v>17</v>
      </c>
      <c r="B26" s="70" t="s">
        <v>64</v>
      </c>
      <c r="C26" s="71">
        <v>3565.2</v>
      </c>
      <c r="D26" s="66">
        <v>571.4</v>
      </c>
      <c r="E26" s="43">
        <v>13.81</v>
      </c>
      <c r="F26" s="44">
        <f t="shared" si="0"/>
        <v>7891.03</v>
      </c>
      <c r="G26" s="72">
        <v>137</v>
      </c>
      <c r="H26" s="46">
        <f t="shared" si="5"/>
        <v>4.17</v>
      </c>
      <c r="I26" s="47"/>
      <c r="J26" s="73"/>
      <c r="K26" s="73"/>
      <c r="L26" s="49"/>
      <c r="M26" s="50">
        <f t="shared" si="6"/>
        <v>0.027</v>
      </c>
      <c r="N26" s="77">
        <f t="shared" si="7"/>
        <v>19.498</v>
      </c>
      <c r="O26" s="78">
        <f t="shared" si="8"/>
        <v>251.849</v>
      </c>
      <c r="P26" s="53"/>
      <c r="Q26" s="54">
        <v>36.64</v>
      </c>
      <c r="R26" s="43">
        <v>726.31</v>
      </c>
      <c r="S26" s="55">
        <f t="shared" si="1"/>
        <v>26612</v>
      </c>
      <c r="T26" s="42">
        <f t="shared" si="9"/>
        <v>132.35</v>
      </c>
      <c r="U26" s="42">
        <v>95.71</v>
      </c>
      <c r="V26" s="43">
        <v>726.31</v>
      </c>
      <c r="W26" s="55">
        <f t="shared" si="10"/>
        <v>69515.13</v>
      </c>
      <c r="X26" s="42">
        <f t="shared" si="11"/>
        <v>95.71</v>
      </c>
      <c r="Y26" s="43">
        <v>726.31</v>
      </c>
      <c r="Z26" s="48">
        <f t="shared" si="12"/>
        <v>69515.13</v>
      </c>
      <c r="AA26" s="55">
        <f t="shared" si="13"/>
        <v>104018.49</v>
      </c>
      <c r="AB26" s="46">
        <f t="shared" si="14"/>
        <v>0</v>
      </c>
      <c r="AC26" s="56">
        <f t="shared" si="15"/>
        <v>10.865</v>
      </c>
      <c r="AD26" s="56">
        <f t="shared" si="16"/>
        <v>47.505</v>
      </c>
      <c r="AE26" s="55">
        <f t="shared" si="17"/>
        <v>34503.36</v>
      </c>
      <c r="AF26" s="57"/>
      <c r="AG26" s="74"/>
      <c r="AH26" s="58">
        <f t="shared" si="18"/>
        <v>3565.2</v>
      </c>
      <c r="AI26" s="59">
        <f t="shared" si="19"/>
        <v>95.71</v>
      </c>
      <c r="AJ26" s="60">
        <f t="shared" si="20"/>
        <v>95.71</v>
      </c>
      <c r="AK26" s="61">
        <f t="shared" si="21"/>
        <v>69515.13</v>
      </c>
      <c r="AL26" s="66"/>
      <c r="AM26" s="63">
        <f t="shared" si="2"/>
        <v>0</v>
      </c>
      <c r="AN26" s="66"/>
      <c r="AO26" s="65">
        <f t="shared" si="26"/>
        <v>0</v>
      </c>
      <c r="AP26" s="66">
        <f t="shared" si="3"/>
        <v>0</v>
      </c>
      <c r="AQ26" s="65">
        <f t="shared" si="27"/>
        <v>0</v>
      </c>
      <c r="AR26" s="60">
        <f t="shared" si="22"/>
        <v>47.505</v>
      </c>
      <c r="AS26" s="67">
        <f t="shared" si="23"/>
        <v>34503.36</v>
      </c>
      <c r="AT26" s="48">
        <f t="shared" si="24"/>
        <v>60.38</v>
      </c>
      <c r="AU26" s="76">
        <v>17</v>
      </c>
      <c r="AV26" s="79" t="s">
        <v>64</v>
      </c>
    </row>
    <row r="27" spans="1:48" ht="12.75">
      <c r="A27" s="76">
        <v>18</v>
      </c>
      <c r="B27" s="70" t="s">
        <v>65</v>
      </c>
      <c r="C27" s="71">
        <v>3527</v>
      </c>
      <c r="D27" s="66">
        <v>479.1</v>
      </c>
      <c r="E27" s="43">
        <v>13.81</v>
      </c>
      <c r="F27" s="44">
        <f t="shared" si="0"/>
        <v>6616.37</v>
      </c>
      <c r="G27" s="72">
        <v>148</v>
      </c>
      <c r="H27" s="46">
        <f t="shared" si="5"/>
        <v>3.24</v>
      </c>
      <c r="I27" s="47"/>
      <c r="J27" s="73"/>
      <c r="K27" s="73"/>
      <c r="L27" s="49"/>
      <c r="M27" s="50">
        <f t="shared" si="6"/>
        <v>0.03</v>
      </c>
      <c r="N27" s="77">
        <f t="shared" si="7"/>
        <v>21.496</v>
      </c>
      <c r="O27" s="78">
        <f t="shared" si="8"/>
        <v>213.064</v>
      </c>
      <c r="P27" s="53"/>
      <c r="Q27" s="54">
        <v>34.306</v>
      </c>
      <c r="R27" s="43">
        <v>726.31</v>
      </c>
      <c r="S27" s="55">
        <f t="shared" si="1"/>
        <v>24916.79</v>
      </c>
      <c r="T27" s="42">
        <f t="shared" si="9"/>
        <v>138.69</v>
      </c>
      <c r="U27" s="42">
        <v>104.384</v>
      </c>
      <c r="V27" s="43">
        <v>726.31</v>
      </c>
      <c r="W27" s="55">
        <f t="shared" si="10"/>
        <v>75815.14</v>
      </c>
      <c r="X27" s="42">
        <f t="shared" si="11"/>
        <v>104.384</v>
      </c>
      <c r="Y27" s="43">
        <v>726.31</v>
      </c>
      <c r="Z27" s="48">
        <f t="shared" si="12"/>
        <v>75815.14</v>
      </c>
      <c r="AA27" s="55">
        <f t="shared" si="13"/>
        <v>107348.61</v>
      </c>
      <c r="AB27" s="46">
        <f t="shared" si="14"/>
        <v>0</v>
      </c>
      <c r="AC27" s="56">
        <f t="shared" si="15"/>
        <v>9.11</v>
      </c>
      <c r="AD27" s="56">
        <f t="shared" si="16"/>
        <v>43.416</v>
      </c>
      <c r="AE27" s="55">
        <f t="shared" si="17"/>
        <v>31533.47</v>
      </c>
      <c r="AF27" s="57"/>
      <c r="AG27" s="74"/>
      <c r="AH27" s="58">
        <f t="shared" si="18"/>
        <v>3527</v>
      </c>
      <c r="AI27" s="59">
        <f t="shared" si="19"/>
        <v>104.384</v>
      </c>
      <c r="AJ27" s="60">
        <f t="shared" si="20"/>
        <v>104.384</v>
      </c>
      <c r="AK27" s="61">
        <f t="shared" si="21"/>
        <v>75815.14</v>
      </c>
      <c r="AL27" s="66"/>
      <c r="AM27" s="63">
        <f t="shared" si="2"/>
        <v>0</v>
      </c>
      <c r="AN27" s="66"/>
      <c r="AO27" s="65">
        <f t="shared" si="26"/>
        <v>0</v>
      </c>
      <c r="AP27" s="66">
        <f t="shared" si="3"/>
        <v>0</v>
      </c>
      <c r="AQ27" s="65">
        <f t="shared" si="27"/>
        <v>0</v>
      </c>
      <c r="AR27" s="60">
        <f t="shared" si="22"/>
        <v>43.416</v>
      </c>
      <c r="AS27" s="67">
        <f t="shared" si="23"/>
        <v>31533.47</v>
      </c>
      <c r="AT27" s="48">
        <f t="shared" si="24"/>
        <v>65.82</v>
      </c>
      <c r="AU27" s="76">
        <v>18</v>
      </c>
      <c r="AV27" s="79" t="s">
        <v>65</v>
      </c>
    </row>
    <row r="28" spans="1:48" ht="12.75">
      <c r="A28" s="76">
        <v>19</v>
      </c>
      <c r="B28" s="70" t="s">
        <v>66</v>
      </c>
      <c r="C28" s="71">
        <v>3455.9</v>
      </c>
      <c r="D28" s="66">
        <v>345.48</v>
      </c>
      <c r="E28" s="43">
        <v>13.81</v>
      </c>
      <c r="F28" s="44">
        <f t="shared" si="0"/>
        <v>4771.08</v>
      </c>
      <c r="G28" s="72">
        <v>145</v>
      </c>
      <c r="H28" s="46">
        <f t="shared" si="5"/>
        <v>2.38</v>
      </c>
      <c r="I28" s="47"/>
      <c r="J28" s="73"/>
      <c r="K28" s="73"/>
      <c r="L28" s="49"/>
      <c r="M28" s="50">
        <f t="shared" si="6"/>
        <v>0.024</v>
      </c>
      <c r="N28" s="77">
        <f t="shared" si="7"/>
        <v>17.559</v>
      </c>
      <c r="O28" s="78">
        <f t="shared" si="8"/>
        <v>144.295</v>
      </c>
      <c r="P28" s="53"/>
      <c r="Q28" s="54">
        <v>22.238</v>
      </c>
      <c r="R28" s="43">
        <v>726.31</v>
      </c>
      <c r="S28" s="55">
        <f t="shared" si="1"/>
        <v>16151.68</v>
      </c>
      <c r="T28" s="42">
        <f t="shared" si="9"/>
        <v>105.788</v>
      </c>
      <c r="U28" s="42">
        <v>83.55</v>
      </c>
      <c r="V28" s="43">
        <v>726.31</v>
      </c>
      <c r="W28" s="55">
        <f t="shared" si="10"/>
        <v>60683.2</v>
      </c>
      <c r="X28" s="42">
        <f t="shared" si="11"/>
        <v>83.55</v>
      </c>
      <c r="Y28" s="43">
        <v>726.31</v>
      </c>
      <c r="Z28" s="48">
        <f t="shared" si="12"/>
        <v>60683.2</v>
      </c>
      <c r="AA28" s="55">
        <f t="shared" si="13"/>
        <v>81606.01</v>
      </c>
      <c r="AB28" s="46">
        <f t="shared" si="14"/>
        <v>0</v>
      </c>
      <c r="AC28" s="56">
        <f t="shared" si="15"/>
        <v>6.569</v>
      </c>
      <c r="AD28" s="56">
        <f t="shared" si="16"/>
        <v>28.807</v>
      </c>
      <c r="AE28" s="55">
        <f t="shared" si="17"/>
        <v>20922.81</v>
      </c>
      <c r="AF28" s="57"/>
      <c r="AG28" s="74"/>
      <c r="AH28" s="58">
        <f t="shared" si="18"/>
        <v>3455.9</v>
      </c>
      <c r="AI28" s="59">
        <f t="shared" si="19"/>
        <v>83.55</v>
      </c>
      <c r="AJ28" s="60">
        <f t="shared" si="20"/>
        <v>83.55</v>
      </c>
      <c r="AK28" s="61">
        <f t="shared" si="21"/>
        <v>60683.2</v>
      </c>
      <c r="AL28" s="66"/>
      <c r="AM28" s="63">
        <f t="shared" si="2"/>
        <v>0</v>
      </c>
      <c r="AN28" s="66"/>
      <c r="AO28" s="65">
        <f t="shared" si="26"/>
        <v>0</v>
      </c>
      <c r="AP28" s="66">
        <f t="shared" si="3"/>
        <v>0</v>
      </c>
      <c r="AQ28" s="65">
        <f t="shared" si="27"/>
        <v>0</v>
      </c>
      <c r="AR28" s="60">
        <f t="shared" si="22"/>
        <v>28.807</v>
      </c>
      <c r="AS28" s="67">
        <f t="shared" si="23"/>
        <v>20922.81</v>
      </c>
      <c r="AT28" s="48">
        <f t="shared" si="24"/>
        <v>60.56</v>
      </c>
      <c r="AU28" s="76">
        <v>19</v>
      </c>
      <c r="AV28" s="79" t="s">
        <v>66</v>
      </c>
    </row>
    <row r="29" spans="1:48" ht="12.75">
      <c r="A29" s="76">
        <v>20</v>
      </c>
      <c r="B29" s="70" t="s">
        <v>67</v>
      </c>
      <c r="C29" s="71">
        <v>3505.6</v>
      </c>
      <c r="D29" s="66">
        <v>427.3</v>
      </c>
      <c r="E29" s="43">
        <v>13.81</v>
      </c>
      <c r="F29" s="44">
        <f t="shared" si="0"/>
        <v>5901.01</v>
      </c>
      <c r="G29" s="72">
        <v>126</v>
      </c>
      <c r="H29" s="46">
        <f t="shared" si="5"/>
        <v>3.39</v>
      </c>
      <c r="I29" s="47"/>
      <c r="J29" s="73"/>
      <c r="K29" s="73"/>
      <c r="L29" s="49"/>
      <c r="M29" s="50">
        <f t="shared" si="6"/>
        <v>0.023</v>
      </c>
      <c r="N29" s="77">
        <f t="shared" si="7"/>
        <v>16.648</v>
      </c>
      <c r="O29" s="78">
        <f t="shared" si="8"/>
        <v>203.494</v>
      </c>
      <c r="P29" s="53"/>
      <c r="Q29" s="54">
        <v>27.177</v>
      </c>
      <c r="R29" s="43">
        <v>726.31</v>
      </c>
      <c r="S29" s="55">
        <f t="shared" si="1"/>
        <v>19738.93</v>
      </c>
      <c r="T29" s="42">
        <f t="shared" si="9"/>
        <v>107.531</v>
      </c>
      <c r="U29" s="42">
        <v>80.354</v>
      </c>
      <c r="V29" s="43">
        <v>726.31</v>
      </c>
      <c r="W29" s="55">
        <f t="shared" si="10"/>
        <v>58361.91</v>
      </c>
      <c r="X29" s="42">
        <f t="shared" si="11"/>
        <v>80.354</v>
      </c>
      <c r="Y29" s="43">
        <v>726.31</v>
      </c>
      <c r="Z29" s="48">
        <f t="shared" si="12"/>
        <v>58361.91</v>
      </c>
      <c r="AA29" s="55">
        <f t="shared" si="13"/>
        <v>84002.11</v>
      </c>
      <c r="AB29" s="46">
        <f t="shared" si="14"/>
        <v>0</v>
      </c>
      <c r="AC29" s="56">
        <f t="shared" si="15"/>
        <v>8.125</v>
      </c>
      <c r="AD29" s="56">
        <f t="shared" si="16"/>
        <v>35.302</v>
      </c>
      <c r="AE29" s="55">
        <f t="shared" si="17"/>
        <v>25640.2</v>
      </c>
      <c r="AF29" s="57"/>
      <c r="AG29" s="74"/>
      <c r="AH29" s="58">
        <f t="shared" si="18"/>
        <v>3505.6</v>
      </c>
      <c r="AI29" s="59">
        <f t="shared" si="19"/>
        <v>80.354</v>
      </c>
      <c r="AJ29" s="60">
        <f t="shared" si="20"/>
        <v>80.354</v>
      </c>
      <c r="AK29" s="61">
        <f t="shared" si="21"/>
        <v>58361.91</v>
      </c>
      <c r="AL29" s="66"/>
      <c r="AM29" s="63">
        <f t="shared" si="2"/>
        <v>0</v>
      </c>
      <c r="AN29" s="66"/>
      <c r="AO29" s="65">
        <f t="shared" si="26"/>
        <v>0</v>
      </c>
      <c r="AP29" s="66">
        <f t="shared" si="3"/>
        <v>0</v>
      </c>
      <c r="AQ29" s="65">
        <f t="shared" si="27"/>
        <v>0</v>
      </c>
      <c r="AR29" s="60">
        <f t="shared" si="22"/>
        <v>35.302</v>
      </c>
      <c r="AS29" s="67">
        <f t="shared" si="23"/>
        <v>25640.2</v>
      </c>
      <c r="AT29" s="48">
        <f t="shared" si="24"/>
        <v>60.01</v>
      </c>
      <c r="AU29" s="76">
        <v>20</v>
      </c>
      <c r="AV29" s="79" t="s">
        <v>67</v>
      </c>
    </row>
    <row r="30" spans="1:48" ht="12.75">
      <c r="A30" s="76">
        <v>21</v>
      </c>
      <c r="B30" s="70" t="s">
        <v>68</v>
      </c>
      <c r="C30" s="71">
        <v>3593</v>
      </c>
      <c r="D30" s="66">
        <v>268.5</v>
      </c>
      <c r="E30" s="43">
        <v>13.81</v>
      </c>
      <c r="F30" s="44">
        <f t="shared" si="0"/>
        <v>3707.99</v>
      </c>
      <c r="G30" s="72">
        <v>131</v>
      </c>
      <c r="H30" s="46">
        <f t="shared" si="5"/>
        <v>2.05</v>
      </c>
      <c r="I30" s="47"/>
      <c r="J30" s="73"/>
      <c r="K30" s="73"/>
      <c r="L30" s="49"/>
      <c r="M30" s="50">
        <f t="shared" si="6"/>
        <v>0.036</v>
      </c>
      <c r="N30" s="77">
        <f t="shared" si="7"/>
        <v>26.038</v>
      </c>
      <c r="O30" s="78">
        <f t="shared" si="8"/>
        <v>118.629</v>
      </c>
      <c r="P30" s="53"/>
      <c r="Q30" s="54">
        <v>17.24</v>
      </c>
      <c r="R30" s="43">
        <v>726.31</v>
      </c>
      <c r="S30" s="55">
        <f t="shared" si="1"/>
        <v>12521.58</v>
      </c>
      <c r="T30" s="42">
        <f t="shared" si="9"/>
        <v>146.05</v>
      </c>
      <c r="U30" s="42">
        <v>128.81</v>
      </c>
      <c r="V30" s="43">
        <v>726.31</v>
      </c>
      <c r="W30" s="55">
        <f t="shared" si="10"/>
        <v>93555.99</v>
      </c>
      <c r="X30" s="42">
        <f t="shared" si="11"/>
        <v>124.935</v>
      </c>
      <c r="Y30" s="43">
        <v>726.31</v>
      </c>
      <c r="Z30" s="48">
        <f t="shared" si="12"/>
        <v>90741.54</v>
      </c>
      <c r="AA30" s="55">
        <f t="shared" si="13"/>
        <v>109785.39</v>
      </c>
      <c r="AB30" s="46">
        <f t="shared" si="14"/>
        <v>0</v>
      </c>
      <c r="AC30" s="56">
        <f t="shared" si="15"/>
        <v>5.105</v>
      </c>
      <c r="AD30" s="56">
        <f t="shared" si="16"/>
        <v>22.345</v>
      </c>
      <c r="AE30" s="55">
        <f t="shared" si="17"/>
        <v>16229.4</v>
      </c>
      <c r="AF30" s="57"/>
      <c r="AG30" s="74">
        <v>108.1</v>
      </c>
      <c r="AH30" s="58">
        <f t="shared" si="18"/>
        <v>3484.9</v>
      </c>
      <c r="AI30" s="59">
        <f t="shared" si="19"/>
        <v>128.81</v>
      </c>
      <c r="AJ30" s="60">
        <f t="shared" si="20"/>
        <v>132.806</v>
      </c>
      <c r="AK30" s="61">
        <f t="shared" si="21"/>
        <v>96458.33</v>
      </c>
      <c r="AL30" s="87">
        <v>0.92</v>
      </c>
      <c r="AM30" s="63">
        <f>AL30*726.31</f>
        <v>668.21</v>
      </c>
      <c r="AN30" s="66">
        <v>1.54</v>
      </c>
      <c r="AO30" s="65">
        <f t="shared" si="26"/>
        <v>20.81</v>
      </c>
      <c r="AP30" s="66">
        <f t="shared" si="3"/>
        <v>2.46</v>
      </c>
      <c r="AQ30" s="65">
        <f t="shared" si="27"/>
        <v>689.02</v>
      </c>
      <c r="AR30" s="60">
        <f t="shared" si="22"/>
        <v>21.396</v>
      </c>
      <c r="AS30" s="67">
        <f t="shared" si="23"/>
        <v>15540.38</v>
      </c>
      <c r="AT30" s="48">
        <f t="shared" si="24"/>
        <v>57.88</v>
      </c>
      <c r="AU30" s="76">
        <v>21</v>
      </c>
      <c r="AV30" s="79" t="s">
        <v>68</v>
      </c>
    </row>
    <row r="31" spans="1:48" ht="12.75">
      <c r="A31" s="76">
        <v>22</v>
      </c>
      <c r="B31" s="70" t="s">
        <v>69</v>
      </c>
      <c r="C31" s="71">
        <v>6218.8</v>
      </c>
      <c r="D31" s="66">
        <v>855.19</v>
      </c>
      <c r="E31" s="43">
        <v>13.81</v>
      </c>
      <c r="F31" s="44">
        <f t="shared" si="0"/>
        <v>11810.17</v>
      </c>
      <c r="G31" s="72">
        <v>274</v>
      </c>
      <c r="H31" s="46">
        <f t="shared" si="5"/>
        <v>3.12</v>
      </c>
      <c r="I31" s="47"/>
      <c r="J31" s="73"/>
      <c r="K31" s="73"/>
      <c r="L31" s="49"/>
      <c r="M31" s="50">
        <f t="shared" si="6"/>
        <v>0.031</v>
      </c>
      <c r="N31" s="77">
        <f t="shared" si="7"/>
        <v>22.263</v>
      </c>
      <c r="O31" s="78">
        <f t="shared" si="8"/>
        <v>188.154</v>
      </c>
      <c r="P31" s="53"/>
      <c r="Q31" s="54">
        <v>54.72</v>
      </c>
      <c r="R31" s="43">
        <v>726.31</v>
      </c>
      <c r="S31" s="55">
        <f t="shared" si="1"/>
        <v>39743.68</v>
      </c>
      <c r="T31" s="42">
        <f t="shared" si="9"/>
        <v>245.34</v>
      </c>
      <c r="U31" s="42">
        <v>190.62</v>
      </c>
      <c r="V31" s="43">
        <v>726.31</v>
      </c>
      <c r="W31" s="55">
        <f t="shared" si="10"/>
        <v>138449.21</v>
      </c>
      <c r="X31" s="42">
        <f t="shared" si="11"/>
        <v>190.62</v>
      </c>
      <c r="Y31" s="43">
        <v>726.31</v>
      </c>
      <c r="Z31" s="48">
        <f t="shared" si="12"/>
        <v>138449.21</v>
      </c>
      <c r="AA31" s="55">
        <f t="shared" si="13"/>
        <v>190003.42</v>
      </c>
      <c r="AB31" s="46">
        <f t="shared" si="14"/>
        <v>0</v>
      </c>
      <c r="AC31" s="56">
        <f t="shared" si="15"/>
        <v>16.261</v>
      </c>
      <c r="AD31" s="56">
        <f t="shared" si="16"/>
        <v>70.981</v>
      </c>
      <c r="AE31" s="55">
        <f t="shared" si="17"/>
        <v>51554.21</v>
      </c>
      <c r="AF31" s="57"/>
      <c r="AG31" s="74"/>
      <c r="AH31" s="58">
        <f t="shared" si="18"/>
        <v>6218.8</v>
      </c>
      <c r="AI31" s="59">
        <f t="shared" si="19"/>
        <v>190.62</v>
      </c>
      <c r="AJ31" s="60">
        <f t="shared" si="20"/>
        <v>190.62</v>
      </c>
      <c r="AK31" s="61">
        <f t="shared" si="21"/>
        <v>138449.21</v>
      </c>
      <c r="AL31" s="66"/>
      <c r="AM31" s="63">
        <f aca="true" t="shared" si="28" ref="AM31:AM59">AL31*726.31</f>
        <v>0</v>
      </c>
      <c r="AN31" s="66"/>
      <c r="AO31" s="65">
        <f t="shared" si="26"/>
        <v>0</v>
      </c>
      <c r="AP31" s="66">
        <f t="shared" si="3"/>
        <v>0</v>
      </c>
      <c r="AQ31" s="65">
        <f t="shared" si="27"/>
        <v>0</v>
      </c>
      <c r="AR31" s="60">
        <f t="shared" si="22"/>
        <v>70.981</v>
      </c>
      <c r="AS31" s="67">
        <f t="shared" si="23"/>
        <v>51554.21</v>
      </c>
      <c r="AT31" s="48">
        <f t="shared" si="24"/>
        <v>60.28</v>
      </c>
      <c r="AU31" s="76">
        <v>22</v>
      </c>
      <c r="AV31" s="79" t="s">
        <v>69</v>
      </c>
    </row>
    <row r="32" spans="1:48" ht="12.75">
      <c r="A32" s="76">
        <v>23</v>
      </c>
      <c r="B32" s="70" t="s">
        <v>70</v>
      </c>
      <c r="C32" s="71">
        <v>6133.4</v>
      </c>
      <c r="D32" s="66">
        <v>673.4</v>
      </c>
      <c r="E32" s="43">
        <v>13.81</v>
      </c>
      <c r="F32" s="44">
        <f t="shared" si="0"/>
        <v>9299.65</v>
      </c>
      <c r="G32" s="72">
        <v>253</v>
      </c>
      <c r="H32" s="46">
        <f t="shared" si="5"/>
        <v>2.66</v>
      </c>
      <c r="I32" s="47"/>
      <c r="J32" s="73"/>
      <c r="K32" s="73"/>
      <c r="L32" s="49"/>
      <c r="M32" s="50">
        <f t="shared" si="6"/>
        <v>0.033</v>
      </c>
      <c r="N32" s="77">
        <f t="shared" si="7"/>
        <v>23.818</v>
      </c>
      <c r="O32" s="78">
        <f t="shared" si="8"/>
        <v>160.604</v>
      </c>
      <c r="P32" s="53"/>
      <c r="Q32" s="54">
        <v>43.14</v>
      </c>
      <c r="R32" s="43">
        <v>726.31</v>
      </c>
      <c r="S32" s="55">
        <f t="shared" si="1"/>
        <v>31333.01</v>
      </c>
      <c r="T32" s="42">
        <f t="shared" si="9"/>
        <v>244.27</v>
      </c>
      <c r="U32" s="42">
        <v>201.13</v>
      </c>
      <c r="V32" s="43">
        <v>726.31</v>
      </c>
      <c r="W32" s="55">
        <f t="shared" si="10"/>
        <v>146082.73</v>
      </c>
      <c r="X32" s="42">
        <f t="shared" si="11"/>
        <v>198.739</v>
      </c>
      <c r="Y32" s="43">
        <v>726.31</v>
      </c>
      <c r="Z32" s="48">
        <f t="shared" si="12"/>
        <v>144346.12</v>
      </c>
      <c r="AA32" s="55">
        <f t="shared" si="13"/>
        <v>186715.42</v>
      </c>
      <c r="AB32" s="46">
        <f t="shared" si="14"/>
        <v>0</v>
      </c>
      <c r="AC32" s="56">
        <f t="shared" si="15"/>
        <v>12.804</v>
      </c>
      <c r="AD32" s="56">
        <f t="shared" si="16"/>
        <v>55.944</v>
      </c>
      <c r="AE32" s="55">
        <f t="shared" si="17"/>
        <v>40632.69</v>
      </c>
      <c r="AF32" s="57"/>
      <c r="AG32" s="74">
        <v>72.9</v>
      </c>
      <c r="AH32" s="58">
        <f t="shared" si="18"/>
        <v>6060.5</v>
      </c>
      <c r="AI32" s="59">
        <f t="shared" si="19"/>
        <v>201.13</v>
      </c>
      <c r="AJ32" s="60">
        <f t="shared" si="20"/>
        <v>203.549</v>
      </c>
      <c r="AK32" s="61">
        <f t="shared" si="21"/>
        <v>147839.67</v>
      </c>
      <c r="AL32" s="66"/>
      <c r="AM32" s="63">
        <f t="shared" si="28"/>
        <v>0</v>
      </c>
      <c r="AN32" s="66"/>
      <c r="AO32" s="65">
        <f t="shared" si="26"/>
        <v>0</v>
      </c>
      <c r="AP32" s="66">
        <f t="shared" si="3"/>
        <v>0</v>
      </c>
      <c r="AQ32" s="65">
        <f t="shared" si="27"/>
        <v>0</v>
      </c>
      <c r="AR32" s="60">
        <f t="shared" si="22"/>
        <v>55.944</v>
      </c>
      <c r="AS32" s="67">
        <f t="shared" si="23"/>
        <v>40632.69</v>
      </c>
      <c r="AT32" s="48">
        <f t="shared" si="24"/>
        <v>60.34</v>
      </c>
      <c r="AU32" s="76">
        <v>23</v>
      </c>
      <c r="AV32" s="79" t="s">
        <v>70</v>
      </c>
    </row>
    <row r="33" spans="1:48" ht="12.75">
      <c r="A33" s="76">
        <v>24</v>
      </c>
      <c r="B33" s="70" t="s">
        <v>71</v>
      </c>
      <c r="C33" s="71">
        <v>3469.4</v>
      </c>
      <c r="D33" s="66">
        <v>423.17</v>
      </c>
      <c r="E33" s="43">
        <v>13.81</v>
      </c>
      <c r="F33" s="44">
        <f t="shared" si="0"/>
        <v>5843.98</v>
      </c>
      <c r="G33" s="72">
        <v>143</v>
      </c>
      <c r="H33" s="46">
        <f t="shared" si="5"/>
        <v>2.96</v>
      </c>
      <c r="I33" s="47"/>
      <c r="J33" s="73"/>
      <c r="K33" s="73"/>
      <c r="L33" s="49"/>
      <c r="M33" s="50">
        <f t="shared" si="6"/>
        <v>0.031</v>
      </c>
      <c r="N33" s="77">
        <f t="shared" si="7"/>
        <v>22.187</v>
      </c>
      <c r="O33" s="78">
        <f t="shared" si="8"/>
        <v>178.611</v>
      </c>
      <c r="P33" s="53"/>
      <c r="Q33" s="54">
        <v>27.12</v>
      </c>
      <c r="R33" s="43">
        <v>726.31</v>
      </c>
      <c r="S33" s="55">
        <f t="shared" si="1"/>
        <v>19697.53</v>
      </c>
      <c r="T33" s="42">
        <f t="shared" si="9"/>
        <v>133.1</v>
      </c>
      <c r="U33" s="42">
        <v>105.98</v>
      </c>
      <c r="V33" s="43">
        <v>726.31</v>
      </c>
      <c r="W33" s="55">
        <f t="shared" si="10"/>
        <v>76974.33</v>
      </c>
      <c r="X33" s="42">
        <f t="shared" si="11"/>
        <v>103.005</v>
      </c>
      <c r="Y33" s="43">
        <v>726.31</v>
      </c>
      <c r="Z33" s="48">
        <f t="shared" si="12"/>
        <v>74813.56</v>
      </c>
      <c r="AA33" s="55">
        <f t="shared" si="13"/>
        <v>102515.75</v>
      </c>
      <c r="AB33" s="46">
        <f t="shared" si="14"/>
        <v>0</v>
      </c>
      <c r="AC33" s="56">
        <f t="shared" si="15"/>
        <v>8.046</v>
      </c>
      <c r="AD33" s="56">
        <f t="shared" si="16"/>
        <v>35.166</v>
      </c>
      <c r="AE33" s="55">
        <f t="shared" si="17"/>
        <v>25541.42</v>
      </c>
      <c r="AF33" s="57"/>
      <c r="AG33" s="74">
        <v>97.4</v>
      </c>
      <c r="AH33" s="58">
        <f t="shared" si="18"/>
        <v>3372</v>
      </c>
      <c r="AI33" s="59">
        <f t="shared" si="19"/>
        <v>105.98</v>
      </c>
      <c r="AJ33" s="60">
        <f t="shared" si="20"/>
        <v>109.041</v>
      </c>
      <c r="AK33" s="61">
        <f t="shared" si="21"/>
        <v>79197.57</v>
      </c>
      <c r="AL33" s="66"/>
      <c r="AM33" s="63">
        <f t="shared" si="28"/>
        <v>0</v>
      </c>
      <c r="AN33" s="66"/>
      <c r="AO33" s="65">
        <f t="shared" si="26"/>
        <v>0</v>
      </c>
      <c r="AP33" s="66">
        <f t="shared" si="3"/>
        <v>0</v>
      </c>
      <c r="AQ33" s="65">
        <f t="shared" si="27"/>
        <v>0</v>
      </c>
      <c r="AR33" s="60">
        <f t="shared" si="22"/>
        <v>35.166</v>
      </c>
      <c r="AS33" s="67">
        <f t="shared" si="23"/>
        <v>25541.42</v>
      </c>
      <c r="AT33" s="48">
        <f t="shared" si="24"/>
        <v>60.36</v>
      </c>
      <c r="AU33" s="76">
        <v>24</v>
      </c>
      <c r="AV33" s="79" t="s">
        <v>71</v>
      </c>
    </row>
    <row r="34" spans="1:48" ht="12.75">
      <c r="A34" s="76">
        <v>25</v>
      </c>
      <c r="B34" s="70" t="s">
        <v>72</v>
      </c>
      <c r="C34" s="71">
        <v>3636.8</v>
      </c>
      <c r="D34" s="66">
        <v>448.94</v>
      </c>
      <c r="E34" s="43">
        <v>13.81</v>
      </c>
      <c r="F34" s="44">
        <f t="shared" si="0"/>
        <v>6199.86</v>
      </c>
      <c r="G34" s="72">
        <v>130</v>
      </c>
      <c r="H34" s="46">
        <f t="shared" si="5"/>
        <v>3.45</v>
      </c>
      <c r="I34" s="47"/>
      <c r="J34" s="73"/>
      <c r="K34" s="73"/>
      <c r="L34" s="49"/>
      <c r="M34" s="50">
        <f t="shared" si="6"/>
        <v>0.025</v>
      </c>
      <c r="N34" s="77">
        <f t="shared" si="7"/>
        <v>18.094</v>
      </c>
      <c r="O34" s="78">
        <f t="shared" si="8"/>
        <v>206.417</v>
      </c>
      <c r="P34" s="53"/>
      <c r="Q34" s="54">
        <v>28.41</v>
      </c>
      <c r="R34" s="43">
        <v>726.31</v>
      </c>
      <c r="S34" s="55">
        <f t="shared" si="1"/>
        <v>20634.47</v>
      </c>
      <c r="T34" s="42">
        <f t="shared" si="9"/>
        <v>119.01</v>
      </c>
      <c r="U34" s="42">
        <v>90.6</v>
      </c>
      <c r="V34" s="43">
        <v>726.31</v>
      </c>
      <c r="W34" s="55">
        <f t="shared" si="10"/>
        <v>65803.69</v>
      </c>
      <c r="X34" s="42">
        <f t="shared" si="11"/>
        <v>85.956</v>
      </c>
      <c r="Y34" s="43">
        <v>726.31</v>
      </c>
      <c r="Z34" s="48">
        <f t="shared" si="12"/>
        <v>62430.7</v>
      </c>
      <c r="AA34" s="55">
        <f t="shared" si="13"/>
        <v>92637.94</v>
      </c>
      <c r="AB34" s="46">
        <f t="shared" si="14"/>
        <v>0</v>
      </c>
      <c r="AC34" s="56">
        <f t="shared" si="15"/>
        <v>8.536</v>
      </c>
      <c r="AD34" s="56">
        <f t="shared" si="16"/>
        <v>36.946</v>
      </c>
      <c r="AE34" s="55">
        <f t="shared" si="17"/>
        <v>26834.25</v>
      </c>
      <c r="AF34" s="57"/>
      <c r="AG34" s="74">
        <v>186.4</v>
      </c>
      <c r="AH34" s="58">
        <f t="shared" si="18"/>
        <v>3450.4</v>
      </c>
      <c r="AI34" s="59">
        <f t="shared" si="19"/>
        <v>90.6</v>
      </c>
      <c r="AJ34" s="60">
        <f t="shared" si="20"/>
        <v>95.494</v>
      </c>
      <c r="AK34" s="61">
        <f t="shared" si="21"/>
        <v>69358.25</v>
      </c>
      <c r="AL34" s="64"/>
      <c r="AM34" s="63">
        <f t="shared" si="28"/>
        <v>0</v>
      </c>
      <c r="AN34" s="64"/>
      <c r="AO34" s="65">
        <f t="shared" si="26"/>
        <v>0</v>
      </c>
      <c r="AP34" s="66">
        <f t="shared" si="3"/>
        <v>0</v>
      </c>
      <c r="AQ34" s="65">
        <f t="shared" si="27"/>
        <v>0</v>
      </c>
      <c r="AR34" s="60">
        <f t="shared" si="22"/>
        <v>36.946</v>
      </c>
      <c r="AS34" s="67">
        <f t="shared" si="23"/>
        <v>26834.25</v>
      </c>
      <c r="AT34" s="48">
        <f t="shared" si="24"/>
        <v>59.77</v>
      </c>
      <c r="AU34" s="76">
        <v>25</v>
      </c>
      <c r="AV34" s="79" t="s">
        <v>72</v>
      </c>
    </row>
    <row r="35" spans="1:48" ht="12.75">
      <c r="A35" s="76">
        <v>26</v>
      </c>
      <c r="B35" s="70" t="s">
        <v>73</v>
      </c>
      <c r="C35" s="71">
        <v>3525.3</v>
      </c>
      <c r="D35" s="42">
        <v>675.64</v>
      </c>
      <c r="E35" s="43">
        <v>13.81</v>
      </c>
      <c r="F35" s="44">
        <f t="shared" si="0"/>
        <v>9330.59</v>
      </c>
      <c r="G35" s="72">
        <v>165</v>
      </c>
      <c r="H35" s="46">
        <f t="shared" si="5"/>
        <v>4.09</v>
      </c>
      <c r="I35" s="47"/>
      <c r="J35" s="73"/>
      <c r="K35" s="73"/>
      <c r="L35" s="49"/>
      <c r="M35" s="50">
        <f t="shared" si="6"/>
        <v>0.024</v>
      </c>
      <c r="N35" s="51">
        <f t="shared" si="7"/>
        <v>17.294</v>
      </c>
      <c r="O35" s="52">
        <f t="shared" si="8"/>
        <v>247.284</v>
      </c>
      <c r="P35" s="53"/>
      <c r="Q35" s="54">
        <v>43.33</v>
      </c>
      <c r="R35" s="43">
        <v>726.31</v>
      </c>
      <c r="S35" s="55">
        <f t="shared" si="1"/>
        <v>31471.01</v>
      </c>
      <c r="T35" s="42">
        <f t="shared" si="9"/>
        <v>127.27</v>
      </c>
      <c r="U35" s="42">
        <v>83.94</v>
      </c>
      <c r="V35" s="43">
        <v>726.31</v>
      </c>
      <c r="W35" s="55">
        <f t="shared" si="10"/>
        <v>60966.46</v>
      </c>
      <c r="X35" s="42">
        <f t="shared" si="11"/>
        <v>83.94</v>
      </c>
      <c r="Y35" s="43">
        <v>726.31</v>
      </c>
      <c r="Z35" s="48">
        <f t="shared" si="12"/>
        <v>60966.46</v>
      </c>
      <c r="AA35" s="55">
        <f t="shared" si="13"/>
        <v>101768.38</v>
      </c>
      <c r="AB35" s="46">
        <f t="shared" si="14"/>
        <v>0</v>
      </c>
      <c r="AC35" s="56">
        <f t="shared" si="15"/>
        <v>12.847</v>
      </c>
      <c r="AD35" s="56">
        <f t="shared" si="16"/>
        <v>56.177</v>
      </c>
      <c r="AE35" s="55">
        <f t="shared" si="17"/>
        <v>40801.92</v>
      </c>
      <c r="AF35" s="57"/>
      <c r="AG35" s="74"/>
      <c r="AH35" s="58">
        <f t="shared" si="18"/>
        <v>3525.3</v>
      </c>
      <c r="AI35" s="59">
        <f t="shared" si="19"/>
        <v>83.94</v>
      </c>
      <c r="AJ35" s="60">
        <f t="shared" si="20"/>
        <v>83.94</v>
      </c>
      <c r="AK35" s="61">
        <f t="shared" si="21"/>
        <v>60966.46</v>
      </c>
      <c r="AL35" s="66"/>
      <c r="AM35" s="63">
        <f t="shared" si="28"/>
        <v>0</v>
      </c>
      <c r="AN35" s="66"/>
      <c r="AO35" s="65">
        <f t="shared" si="26"/>
        <v>0</v>
      </c>
      <c r="AP35" s="66">
        <f t="shared" si="3"/>
        <v>0</v>
      </c>
      <c r="AQ35" s="65">
        <f t="shared" si="27"/>
        <v>0</v>
      </c>
      <c r="AR35" s="60">
        <f t="shared" si="22"/>
        <v>56.177</v>
      </c>
      <c r="AS35" s="67">
        <f t="shared" si="23"/>
        <v>40801.92</v>
      </c>
      <c r="AT35" s="48">
        <f t="shared" si="24"/>
        <v>60.39</v>
      </c>
      <c r="AU35" s="76">
        <v>26</v>
      </c>
      <c r="AV35" s="79" t="s">
        <v>73</v>
      </c>
    </row>
    <row r="36" spans="1:48" ht="12.75">
      <c r="A36" s="76">
        <v>27</v>
      </c>
      <c r="B36" s="70" t="s">
        <v>74</v>
      </c>
      <c r="C36" s="71">
        <v>3593</v>
      </c>
      <c r="D36" s="66">
        <v>521.123</v>
      </c>
      <c r="E36" s="43">
        <v>13.81</v>
      </c>
      <c r="F36" s="44">
        <f t="shared" si="0"/>
        <v>7196.71</v>
      </c>
      <c r="G36" s="72">
        <v>152</v>
      </c>
      <c r="H36" s="46">
        <f t="shared" si="5"/>
        <v>3.43</v>
      </c>
      <c r="I36" s="47"/>
      <c r="J36" s="73"/>
      <c r="K36" s="73"/>
      <c r="L36" s="49"/>
      <c r="M36" s="50">
        <f t="shared" si="6"/>
        <v>0.023</v>
      </c>
      <c r="N36" s="77">
        <f t="shared" si="7"/>
        <v>16.757</v>
      </c>
      <c r="O36" s="78">
        <f t="shared" si="8"/>
        <v>207.71</v>
      </c>
      <c r="P36" s="53"/>
      <c r="Q36" s="54">
        <v>33.56</v>
      </c>
      <c r="R36" s="43">
        <v>726.31</v>
      </c>
      <c r="S36" s="55">
        <f t="shared" si="1"/>
        <v>24374.96</v>
      </c>
      <c r="T36" s="42">
        <f t="shared" si="9"/>
        <v>116.458</v>
      </c>
      <c r="U36" s="42">
        <v>82.898</v>
      </c>
      <c r="V36" s="43">
        <v>726.31</v>
      </c>
      <c r="W36" s="55">
        <f t="shared" si="10"/>
        <v>60209.65</v>
      </c>
      <c r="X36" s="42">
        <f t="shared" si="11"/>
        <v>82.898</v>
      </c>
      <c r="Y36" s="43">
        <v>726.31</v>
      </c>
      <c r="Z36" s="48">
        <f t="shared" si="12"/>
        <v>60209.65</v>
      </c>
      <c r="AA36" s="55">
        <f t="shared" si="13"/>
        <v>91781.62</v>
      </c>
      <c r="AB36" s="46">
        <f t="shared" si="14"/>
        <v>0</v>
      </c>
      <c r="AC36" s="56">
        <f t="shared" si="15"/>
        <v>9.909</v>
      </c>
      <c r="AD36" s="56">
        <f t="shared" si="16"/>
        <v>43.469</v>
      </c>
      <c r="AE36" s="55">
        <f t="shared" si="17"/>
        <v>31571.97</v>
      </c>
      <c r="AF36" s="57"/>
      <c r="AG36" s="74"/>
      <c r="AH36" s="58">
        <f t="shared" si="18"/>
        <v>3593</v>
      </c>
      <c r="AI36" s="59">
        <f t="shared" si="19"/>
        <v>82.898</v>
      </c>
      <c r="AJ36" s="60">
        <f t="shared" si="20"/>
        <v>82.898</v>
      </c>
      <c r="AK36" s="61">
        <f t="shared" si="21"/>
        <v>60209.65</v>
      </c>
      <c r="AL36" s="66"/>
      <c r="AM36" s="63">
        <f t="shared" si="28"/>
        <v>0</v>
      </c>
      <c r="AN36" s="66"/>
      <c r="AO36" s="65">
        <f t="shared" si="26"/>
        <v>0</v>
      </c>
      <c r="AP36" s="66">
        <f t="shared" si="3"/>
        <v>0</v>
      </c>
      <c r="AQ36" s="65">
        <f t="shared" si="27"/>
        <v>0</v>
      </c>
      <c r="AR36" s="60">
        <f t="shared" si="22"/>
        <v>43.469</v>
      </c>
      <c r="AS36" s="67">
        <f t="shared" si="23"/>
        <v>31571.97</v>
      </c>
      <c r="AT36" s="48">
        <f t="shared" si="24"/>
        <v>60.58</v>
      </c>
      <c r="AU36" s="76">
        <v>27</v>
      </c>
      <c r="AV36" s="79" t="s">
        <v>74</v>
      </c>
    </row>
    <row r="37" spans="1:48" ht="12.75">
      <c r="A37" s="76">
        <v>28</v>
      </c>
      <c r="B37" s="70" t="s">
        <v>75</v>
      </c>
      <c r="C37" s="71">
        <v>3577.6</v>
      </c>
      <c r="D37" s="66">
        <v>319.65</v>
      </c>
      <c r="E37" s="43">
        <v>13.81</v>
      </c>
      <c r="F37" s="44">
        <f t="shared" si="0"/>
        <v>4414.37</v>
      </c>
      <c r="G37" s="72">
        <v>142</v>
      </c>
      <c r="H37" s="46">
        <f t="shared" si="5"/>
        <v>2.25</v>
      </c>
      <c r="I37" s="47"/>
      <c r="J37" s="73"/>
      <c r="K37" s="73"/>
      <c r="L37" s="49"/>
      <c r="M37" s="50">
        <f t="shared" si="6"/>
        <v>0.024</v>
      </c>
      <c r="N37" s="77">
        <f t="shared" si="7"/>
        <v>17.472</v>
      </c>
      <c r="O37" s="78">
        <f t="shared" si="8"/>
        <v>145.866</v>
      </c>
      <c r="P37" s="53"/>
      <c r="Q37" s="54">
        <v>22.44</v>
      </c>
      <c r="R37" s="43">
        <v>726.31</v>
      </c>
      <c r="S37" s="55">
        <f t="shared" si="1"/>
        <v>16298.4</v>
      </c>
      <c r="T37" s="42">
        <f t="shared" si="9"/>
        <v>108.5</v>
      </c>
      <c r="U37" s="42">
        <v>86.06</v>
      </c>
      <c r="V37" s="43">
        <v>726.31</v>
      </c>
      <c r="W37" s="55">
        <f t="shared" si="10"/>
        <v>62506.24</v>
      </c>
      <c r="X37" s="42">
        <f t="shared" si="11"/>
        <v>86.06</v>
      </c>
      <c r="Y37" s="43">
        <v>726.31</v>
      </c>
      <c r="Z37" s="48">
        <f t="shared" si="12"/>
        <v>62506.24</v>
      </c>
      <c r="AA37" s="55">
        <f t="shared" si="13"/>
        <v>83219.15</v>
      </c>
      <c r="AB37" s="46">
        <f t="shared" si="14"/>
        <v>0</v>
      </c>
      <c r="AC37" s="56">
        <f t="shared" si="15"/>
        <v>6.078</v>
      </c>
      <c r="AD37" s="56">
        <f t="shared" si="16"/>
        <v>28.518</v>
      </c>
      <c r="AE37" s="55">
        <f t="shared" si="17"/>
        <v>20712.91</v>
      </c>
      <c r="AF37" s="57"/>
      <c r="AG37" s="74"/>
      <c r="AH37" s="58">
        <f t="shared" si="18"/>
        <v>3577.6</v>
      </c>
      <c r="AI37" s="59">
        <f t="shared" si="19"/>
        <v>86.06</v>
      </c>
      <c r="AJ37" s="60">
        <f t="shared" si="20"/>
        <v>86.06</v>
      </c>
      <c r="AK37" s="61">
        <f t="shared" si="21"/>
        <v>62506.24</v>
      </c>
      <c r="AL37" s="66"/>
      <c r="AM37" s="63">
        <f t="shared" si="28"/>
        <v>0</v>
      </c>
      <c r="AN37" s="66"/>
      <c r="AO37" s="65">
        <f t="shared" si="26"/>
        <v>0</v>
      </c>
      <c r="AP37" s="66">
        <f t="shared" si="3"/>
        <v>0</v>
      </c>
      <c r="AQ37" s="65">
        <f t="shared" si="27"/>
        <v>0</v>
      </c>
      <c r="AR37" s="60">
        <f t="shared" si="22"/>
        <v>28.518</v>
      </c>
      <c r="AS37" s="67">
        <f t="shared" si="23"/>
        <v>20712.91</v>
      </c>
      <c r="AT37" s="48">
        <f t="shared" si="24"/>
        <v>64.8</v>
      </c>
      <c r="AU37" s="76">
        <v>28</v>
      </c>
      <c r="AV37" s="79" t="s">
        <v>75</v>
      </c>
    </row>
    <row r="38" spans="1:48" ht="12.75">
      <c r="A38" s="76">
        <v>29</v>
      </c>
      <c r="B38" s="70" t="s">
        <v>76</v>
      </c>
      <c r="C38" s="71">
        <v>4470.1</v>
      </c>
      <c r="D38" s="66">
        <v>370.71</v>
      </c>
      <c r="E38" s="43">
        <v>13.81</v>
      </c>
      <c r="F38" s="44">
        <f t="shared" si="0"/>
        <v>5119.51</v>
      </c>
      <c r="G38" s="72">
        <v>212</v>
      </c>
      <c r="H38" s="46">
        <f t="shared" si="5"/>
        <v>1.75</v>
      </c>
      <c r="I38" s="47"/>
      <c r="J38" s="73"/>
      <c r="K38" s="73"/>
      <c r="L38" s="49"/>
      <c r="M38" s="50">
        <f t="shared" si="6"/>
        <v>0.026</v>
      </c>
      <c r="N38" s="77">
        <f t="shared" si="7"/>
        <v>18.579</v>
      </c>
      <c r="O38" s="78">
        <f t="shared" si="8"/>
        <v>106.141</v>
      </c>
      <c r="P38" s="53"/>
      <c r="Q38" s="54">
        <v>23.932</v>
      </c>
      <c r="R38" s="43">
        <v>726.31</v>
      </c>
      <c r="S38" s="55">
        <f t="shared" si="1"/>
        <v>17382.05</v>
      </c>
      <c r="T38" s="42">
        <f t="shared" si="9"/>
        <v>138.278</v>
      </c>
      <c r="U38" s="42">
        <v>114.346</v>
      </c>
      <c r="V38" s="43">
        <v>726.31</v>
      </c>
      <c r="W38" s="55">
        <f t="shared" si="10"/>
        <v>83050.64</v>
      </c>
      <c r="X38" s="42">
        <f t="shared" si="11"/>
        <v>114.346</v>
      </c>
      <c r="Y38" s="43">
        <v>726.31</v>
      </c>
      <c r="Z38" s="48">
        <f t="shared" si="12"/>
        <v>83050.64</v>
      </c>
      <c r="AA38" s="55">
        <f t="shared" si="13"/>
        <v>105552.45</v>
      </c>
      <c r="AB38" s="46">
        <f t="shared" si="14"/>
        <v>0</v>
      </c>
      <c r="AC38" s="56">
        <f t="shared" si="15"/>
        <v>7.049</v>
      </c>
      <c r="AD38" s="56">
        <f t="shared" si="16"/>
        <v>30.981</v>
      </c>
      <c r="AE38" s="55">
        <f t="shared" si="17"/>
        <v>22501.81</v>
      </c>
      <c r="AF38" s="57"/>
      <c r="AG38" s="74"/>
      <c r="AH38" s="58">
        <f t="shared" si="18"/>
        <v>4470.1</v>
      </c>
      <c r="AI38" s="59">
        <f t="shared" si="19"/>
        <v>114.346</v>
      </c>
      <c r="AJ38" s="60">
        <f t="shared" si="20"/>
        <v>114.346</v>
      </c>
      <c r="AK38" s="61">
        <f t="shared" si="21"/>
        <v>83050.64</v>
      </c>
      <c r="AL38" s="66"/>
      <c r="AM38" s="63">
        <f t="shared" si="28"/>
        <v>0</v>
      </c>
      <c r="AN38" s="66"/>
      <c r="AO38" s="65">
        <f t="shared" si="26"/>
        <v>0</v>
      </c>
      <c r="AP38" s="66">
        <f t="shared" si="3"/>
        <v>0</v>
      </c>
      <c r="AQ38" s="65">
        <f t="shared" si="27"/>
        <v>0</v>
      </c>
      <c r="AR38" s="60">
        <f t="shared" si="22"/>
        <v>30.981</v>
      </c>
      <c r="AS38" s="67">
        <f t="shared" si="23"/>
        <v>22501.81</v>
      </c>
      <c r="AT38" s="48">
        <f t="shared" si="24"/>
        <v>60.7</v>
      </c>
      <c r="AU38" s="76">
        <v>29</v>
      </c>
      <c r="AV38" s="79" t="s">
        <v>76</v>
      </c>
    </row>
    <row r="39" spans="1:48" ht="12.75">
      <c r="A39" s="76">
        <v>30</v>
      </c>
      <c r="B39" s="70" t="s">
        <v>77</v>
      </c>
      <c r="C39" s="71">
        <v>5492.4</v>
      </c>
      <c r="D39" s="66">
        <v>469.1</v>
      </c>
      <c r="E39" s="43">
        <v>13.81</v>
      </c>
      <c r="F39" s="44">
        <f t="shared" si="0"/>
        <v>6478.27</v>
      </c>
      <c r="G39" s="72">
        <v>214</v>
      </c>
      <c r="H39" s="46">
        <f t="shared" si="5"/>
        <v>2.19</v>
      </c>
      <c r="I39" s="47"/>
      <c r="J39" s="73"/>
      <c r="K39" s="73"/>
      <c r="L39" s="49"/>
      <c r="M39" s="50">
        <f t="shared" si="6"/>
        <v>0.03</v>
      </c>
      <c r="N39" s="77">
        <f t="shared" si="7"/>
        <v>22.107</v>
      </c>
      <c r="O39" s="78">
        <f t="shared" si="8"/>
        <v>133.58</v>
      </c>
      <c r="P39" s="53"/>
      <c r="Q39" s="54">
        <v>30.439</v>
      </c>
      <c r="R39" s="43">
        <v>726.31</v>
      </c>
      <c r="S39" s="55">
        <f t="shared" si="1"/>
        <v>22108.15</v>
      </c>
      <c r="T39" s="42">
        <f t="shared" si="9"/>
        <v>197.614</v>
      </c>
      <c r="U39" s="42">
        <v>167.175</v>
      </c>
      <c r="V39" s="43">
        <v>726.31</v>
      </c>
      <c r="W39" s="55">
        <f t="shared" si="10"/>
        <v>121420.87</v>
      </c>
      <c r="X39" s="42">
        <f t="shared" si="11"/>
        <v>167.175</v>
      </c>
      <c r="Y39" s="43">
        <v>726.31</v>
      </c>
      <c r="Z39" s="48">
        <f t="shared" si="12"/>
        <v>121420.87</v>
      </c>
      <c r="AA39" s="55">
        <f t="shared" si="13"/>
        <v>150006.98</v>
      </c>
      <c r="AB39" s="46">
        <f t="shared" si="14"/>
        <v>0</v>
      </c>
      <c r="AC39" s="56">
        <f t="shared" si="15"/>
        <v>8.919</v>
      </c>
      <c r="AD39" s="56">
        <f t="shared" si="16"/>
        <v>39.358</v>
      </c>
      <c r="AE39" s="55">
        <f t="shared" si="17"/>
        <v>28586.11</v>
      </c>
      <c r="AF39" s="57"/>
      <c r="AG39" s="74"/>
      <c r="AH39" s="58">
        <f t="shared" si="18"/>
        <v>5492.4</v>
      </c>
      <c r="AI39" s="59">
        <f t="shared" si="19"/>
        <v>167.175</v>
      </c>
      <c r="AJ39" s="60">
        <f t="shared" si="20"/>
        <v>167.175</v>
      </c>
      <c r="AK39" s="61">
        <f t="shared" si="21"/>
        <v>121420.87</v>
      </c>
      <c r="AL39" s="66"/>
      <c r="AM39" s="63">
        <f t="shared" si="28"/>
        <v>0</v>
      </c>
      <c r="AN39" s="66"/>
      <c r="AO39" s="65">
        <f t="shared" si="26"/>
        <v>0</v>
      </c>
      <c r="AP39" s="66">
        <f t="shared" si="3"/>
        <v>0</v>
      </c>
      <c r="AQ39" s="65">
        <f t="shared" si="27"/>
        <v>0</v>
      </c>
      <c r="AR39" s="60">
        <f t="shared" si="22"/>
        <v>39.358</v>
      </c>
      <c r="AS39" s="67">
        <f t="shared" si="23"/>
        <v>28586.11</v>
      </c>
      <c r="AT39" s="48">
        <f t="shared" si="24"/>
        <v>60.94</v>
      </c>
      <c r="AU39" s="76">
        <v>30</v>
      </c>
      <c r="AV39" s="79" t="s">
        <v>77</v>
      </c>
    </row>
    <row r="40" spans="1:48" ht="12.75">
      <c r="A40" s="76">
        <v>31</v>
      </c>
      <c r="B40" s="70" t="s">
        <v>78</v>
      </c>
      <c r="C40" s="71">
        <v>3213.5</v>
      </c>
      <c r="D40" s="42">
        <v>343.31</v>
      </c>
      <c r="E40" s="43">
        <v>13.81</v>
      </c>
      <c r="F40" s="44">
        <f t="shared" si="0"/>
        <v>4741.11</v>
      </c>
      <c r="G40" s="72">
        <v>133</v>
      </c>
      <c r="H40" s="46">
        <f t="shared" si="5"/>
        <v>2.58</v>
      </c>
      <c r="I40" s="47"/>
      <c r="J40" s="73"/>
      <c r="K40" s="73"/>
      <c r="L40" s="49"/>
      <c r="M40" s="50">
        <f t="shared" si="6"/>
        <v>0.033</v>
      </c>
      <c r="N40" s="77">
        <f t="shared" si="7"/>
        <v>24.049</v>
      </c>
      <c r="O40" s="78">
        <f t="shared" si="8"/>
        <v>156.446</v>
      </c>
      <c r="P40" s="53"/>
      <c r="Q40" s="54">
        <v>22.12</v>
      </c>
      <c r="R40" s="43">
        <v>726.31</v>
      </c>
      <c r="S40" s="55">
        <f t="shared" si="1"/>
        <v>16065.98</v>
      </c>
      <c r="T40" s="42">
        <f t="shared" si="9"/>
        <v>128.523</v>
      </c>
      <c r="U40" s="42">
        <v>106.403</v>
      </c>
      <c r="V40" s="43">
        <v>726.31</v>
      </c>
      <c r="W40" s="55">
        <f t="shared" si="10"/>
        <v>77281.56</v>
      </c>
      <c r="X40" s="42">
        <f t="shared" si="11"/>
        <v>106.403</v>
      </c>
      <c r="Y40" s="43">
        <v>726.31</v>
      </c>
      <c r="Z40" s="48">
        <f t="shared" si="12"/>
        <v>77281.56</v>
      </c>
      <c r="AA40" s="55">
        <f t="shared" si="13"/>
        <v>98088.89</v>
      </c>
      <c r="AB40" s="46">
        <f t="shared" si="14"/>
        <v>0</v>
      </c>
      <c r="AC40" s="56">
        <f t="shared" si="15"/>
        <v>6.528</v>
      </c>
      <c r="AD40" s="56">
        <f t="shared" si="16"/>
        <v>28.648</v>
      </c>
      <c r="AE40" s="55">
        <f t="shared" si="17"/>
        <v>20807.33</v>
      </c>
      <c r="AF40" s="57"/>
      <c r="AG40" s="74"/>
      <c r="AH40" s="58">
        <f t="shared" si="18"/>
        <v>3213.5</v>
      </c>
      <c r="AI40" s="59">
        <f t="shared" si="19"/>
        <v>106.403</v>
      </c>
      <c r="AJ40" s="60">
        <f t="shared" si="20"/>
        <v>106.403</v>
      </c>
      <c r="AK40" s="61">
        <f t="shared" si="21"/>
        <v>77281.56</v>
      </c>
      <c r="AL40" s="66"/>
      <c r="AM40" s="63">
        <f t="shared" si="28"/>
        <v>0</v>
      </c>
      <c r="AN40" s="66"/>
      <c r="AO40" s="65">
        <f t="shared" si="26"/>
        <v>0</v>
      </c>
      <c r="AP40" s="66">
        <f t="shared" si="3"/>
        <v>0</v>
      </c>
      <c r="AQ40" s="65">
        <f t="shared" si="27"/>
        <v>0</v>
      </c>
      <c r="AR40" s="60">
        <f t="shared" si="22"/>
        <v>28.648</v>
      </c>
      <c r="AS40" s="67">
        <f t="shared" si="23"/>
        <v>20807.33</v>
      </c>
      <c r="AT40" s="48">
        <f t="shared" si="24"/>
        <v>60.61</v>
      </c>
      <c r="AU40" s="76">
        <v>31</v>
      </c>
      <c r="AV40" s="88" t="s">
        <v>78</v>
      </c>
    </row>
    <row r="41" spans="1:48" ht="12.75">
      <c r="A41" s="76">
        <v>32</v>
      </c>
      <c r="B41" s="80" t="s">
        <v>79</v>
      </c>
      <c r="C41" s="71">
        <v>3292.9</v>
      </c>
      <c r="D41" s="66">
        <v>508.2</v>
      </c>
      <c r="E41" s="43">
        <v>13.81</v>
      </c>
      <c r="F41" s="44">
        <f t="shared" si="0"/>
        <v>7018.24</v>
      </c>
      <c r="G41" s="72">
        <v>121</v>
      </c>
      <c r="H41" s="46">
        <f t="shared" si="5"/>
        <v>4.2</v>
      </c>
      <c r="I41" s="47"/>
      <c r="J41" s="73"/>
      <c r="K41" s="73"/>
      <c r="L41" s="49"/>
      <c r="M41" s="50">
        <f t="shared" si="6"/>
        <v>0.034</v>
      </c>
      <c r="N41" s="77">
        <f t="shared" si="7"/>
        <v>24.868</v>
      </c>
      <c r="O41" s="78">
        <f t="shared" si="8"/>
        <v>217.362</v>
      </c>
      <c r="P41" s="53"/>
      <c r="Q41" s="54">
        <v>26.62</v>
      </c>
      <c r="R41" s="43">
        <v>726.31</v>
      </c>
      <c r="S41" s="55">
        <f t="shared" si="1"/>
        <v>19334.37</v>
      </c>
      <c r="T41" s="42">
        <f t="shared" si="9"/>
        <v>139.364</v>
      </c>
      <c r="U41" s="42">
        <v>112.744</v>
      </c>
      <c r="V41" s="43">
        <v>726.31</v>
      </c>
      <c r="W41" s="55">
        <f t="shared" si="10"/>
        <v>81887.09</v>
      </c>
      <c r="X41" s="42">
        <f t="shared" si="11"/>
        <v>112.261</v>
      </c>
      <c r="Y41" s="43">
        <v>726.31</v>
      </c>
      <c r="Z41" s="48">
        <f t="shared" si="12"/>
        <v>81536.29</v>
      </c>
      <c r="AA41" s="55">
        <f t="shared" si="13"/>
        <v>108239.8</v>
      </c>
      <c r="AB41" s="46">
        <f t="shared" si="14"/>
        <v>0</v>
      </c>
      <c r="AC41" s="56">
        <f t="shared" si="15"/>
        <v>9.663</v>
      </c>
      <c r="AD41" s="56">
        <f t="shared" si="16"/>
        <v>36.283</v>
      </c>
      <c r="AE41" s="55">
        <f t="shared" si="17"/>
        <v>26352.71</v>
      </c>
      <c r="AF41" s="57"/>
      <c r="AG41" s="74">
        <v>14.1</v>
      </c>
      <c r="AH41" s="58">
        <f t="shared" si="18"/>
        <v>3278.8</v>
      </c>
      <c r="AI41" s="59">
        <f t="shared" si="19"/>
        <v>112.744</v>
      </c>
      <c r="AJ41" s="60">
        <f t="shared" si="20"/>
        <v>113.229</v>
      </c>
      <c r="AK41" s="61">
        <f t="shared" si="21"/>
        <v>82239.35</v>
      </c>
      <c r="AL41" s="87">
        <v>0.0546</v>
      </c>
      <c r="AM41" s="63">
        <f t="shared" si="28"/>
        <v>39.66</v>
      </c>
      <c r="AN41" s="66">
        <v>0.91</v>
      </c>
      <c r="AO41" s="65">
        <f t="shared" si="26"/>
        <v>12.29</v>
      </c>
      <c r="AP41" s="66">
        <f t="shared" si="3"/>
        <v>0.965</v>
      </c>
      <c r="AQ41" s="65">
        <f t="shared" si="27"/>
        <v>51.95</v>
      </c>
      <c r="AR41" s="60">
        <f t="shared" si="22"/>
        <v>36.211</v>
      </c>
      <c r="AS41" s="67">
        <f t="shared" si="23"/>
        <v>26300.76</v>
      </c>
      <c r="AT41" s="48">
        <f t="shared" si="24"/>
        <v>51.75</v>
      </c>
      <c r="AU41" s="76">
        <v>32</v>
      </c>
      <c r="AV41" s="79" t="s">
        <v>79</v>
      </c>
    </row>
    <row r="42" spans="1:48" ht="12.75">
      <c r="A42" s="76">
        <v>33</v>
      </c>
      <c r="B42" s="79" t="s">
        <v>80</v>
      </c>
      <c r="C42" s="71">
        <v>3237.8</v>
      </c>
      <c r="D42" s="66">
        <v>468.5</v>
      </c>
      <c r="E42" s="43">
        <v>13.81</v>
      </c>
      <c r="F42" s="44">
        <f t="shared" si="0"/>
        <v>6469.99</v>
      </c>
      <c r="G42" s="72">
        <v>117</v>
      </c>
      <c r="H42" s="46">
        <f t="shared" si="5"/>
        <v>4</v>
      </c>
      <c r="I42" s="47"/>
      <c r="J42" s="73"/>
      <c r="K42" s="73"/>
      <c r="L42" s="49"/>
      <c r="M42" s="50">
        <f t="shared" si="6"/>
        <v>0.035</v>
      </c>
      <c r="N42" s="77">
        <f t="shared" si="7"/>
        <v>25.741</v>
      </c>
      <c r="O42" s="78">
        <f t="shared" si="8"/>
        <v>243.351</v>
      </c>
      <c r="P42" s="53"/>
      <c r="Q42" s="54">
        <v>30.293</v>
      </c>
      <c r="R42" s="43">
        <v>726.31</v>
      </c>
      <c r="S42" s="55">
        <f t="shared" si="1"/>
        <v>22002.11</v>
      </c>
      <c r="T42" s="42">
        <f t="shared" si="9"/>
        <v>145.043</v>
      </c>
      <c r="U42" s="42">
        <v>114.75</v>
      </c>
      <c r="V42" s="43">
        <v>726.31</v>
      </c>
      <c r="W42" s="55">
        <f t="shared" si="10"/>
        <v>83344.07</v>
      </c>
      <c r="X42" s="42">
        <f t="shared" si="11"/>
        <v>114.75</v>
      </c>
      <c r="Y42" s="43">
        <v>726.31</v>
      </c>
      <c r="Z42" s="48">
        <f t="shared" si="12"/>
        <v>83344.07</v>
      </c>
      <c r="AA42" s="55">
        <f t="shared" si="13"/>
        <v>111816.15</v>
      </c>
      <c r="AB42" s="46">
        <f t="shared" si="14"/>
        <v>0</v>
      </c>
      <c r="AC42" s="56">
        <f t="shared" si="15"/>
        <v>8.908</v>
      </c>
      <c r="AD42" s="56">
        <f t="shared" si="16"/>
        <v>39.201</v>
      </c>
      <c r="AE42" s="55">
        <f t="shared" si="17"/>
        <v>28472.08</v>
      </c>
      <c r="AF42" s="57"/>
      <c r="AG42" s="74"/>
      <c r="AH42" s="58">
        <f t="shared" si="18"/>
        <v>3237.8</v>
      </c>
      <c r="AI42" s="59">
        <f t="shared" si="19"/>
        <v>114.75</v>
      </c>
      <c r="AJ42" s="60">
        <f t="shared" si="20"/>
        <v>114.75</v>
      </c>
      <c r="AK42" s="61">
        <f t="shared" si="21"/>
        <v>83344.07</v>
      </c>
      <c r="AL42" s="66"/>
      <c r="AM42" s="63">
        <f t="shared" si="28"/>
        <v>0</v>
      </c>
      <c r="AN42" s="66"/>
      <c r="AO42" s="65">
        <f t="shared" si="26"/>
        <v>0</v>
      </c>
      <c r="AP42" s="66">
        <f t="shared" si="3"/>
        <v>0</v>
      </c>
      <c r="AQ42" s="65">
        <f t="shared" si="27"/>
        <v>0</v>
      </c>
      <c r="AR42" s="60">
        <f t="shared" si="22"/>
        <v>39.201</v>
      </c>
      <c r="AS42" s="67">
        <f t="shared" si="23"/>
        <v>28472.08</v>
      </c>
      <c r="AT42" s="48">
        <f t="shared" si="24"/>
        <v>60.77</v>
      </c>
      <c r="AU42" s="76">
        <v>33</v>
      </c>
      <c r="AV42" s="79" t="s">
        <v>80</v>
      </c>
    </row>
    <row r="43" spans="1:48" ht="12.75">
      <c r="A43" s="76">
        <v>34</v>
      </c>
      <c r="B43" s="79" t="s">
        <v>81</v>
      </c>
      <c r="C43" s="71">
        <v>3306.9</v>
      </c>
      <c r="D43" s="66">
        <v>535.87</v>
      </c>
      <c r="E43" s="43">
        <v>13.81</v>
      </c>
      <c r="F43" s="44">
        <f t="shared" si="0"/>
        <v>7400.36</v>
      </c>
      <c r="G43" s="72">
        <v>152</v>
      </c>
      <c r="H43" s="46">
        <f t="shared" si="5"/>
        <v>3.53</v>
      </c>
      <c r="I43" s="47"/>
      <c r="J43" s="73"/>
      <c r="K43" s="73"/>
      <c r="L43" s="49"/>
      <c r="M43" s="50">
        <f t="shared" si="6"/>
        <v>0.031</v>
      </c>
      <c r="N43" s="77">
        <f t="shared" si="7"/>
        <v>22.555</v>
      </c>
      <c r="O43" s="78">
        <f t="shared" si="8"/>
        <v>213.53</v>
      </c>
      <c r="P43" s="53"/>
      <c r="Q43" s="54">
        <v>34.498</v>
      </c>
      <c r="R43" s="43">
        <v>726.31</v>
      </c>
      <c r="S43" s="55">
        <f t="shared" si="1"/>
        <v>25056.24</v>
      </c>
      <c r="T43" s="42">
        <f t="shared" si="9"/>
        <v>137.193</v>
      </c>
      <c r="U43" s="42">
        <v>102.695</v>
      </c>
      <c r="V43" s="43">
        <v>726.31</v>
      </c>
      <c r="W43" s="55">
        <f t="shared" si="10"/>
        <v>74588.41</v>
      </c>
      <c r="X43" s="42">
        <f t="shared" si="11"/>
        <v>102.096</v>
      </c>
      <c r="Y43" s="43">
        <v>726.31</v>
      </c>
      <c r="Z43" s="48">
        <f t="shared" si="12"/>
        <v>74153.35</v>
      </c>
      <c r="AA43" s="55">
        <f t="shared" si="13"/>
        <v>107045.02</v>
      </c>
      <c r="AB43" s="46">
        <f t="shared" si="14"/>
        <v>0</v>
      </c>
      <c r="AC43" s="56">
        <f t="shared" si="15"/>
        <v>10.189</v>
      </c>
      <c r="AD43" s="56">
        <f t="shared" si="16"/>
        <v>44.687</v>
      </c>
      <c r="AE43" s="55">
        <f t="shared" si="17"/>
        <v>32456.61</v>
      </c>
      <c r="AF43" s="57"/>
      <c r="AG43" s="74">
        <v>19.3</v>
      </c>
      <c r="AH43" s="58">
        <f t="shared" si="18"/>
        <v>3287.6</v>
      </c>
      <c r="AI43" s="59">
        <f t="shared" si="19"/>
        <v>102.695</v>
      </c>
      <c r="AJ43" s="60">
        <f t="shared" si="20"/>
        <v>103.298</v>
      </c>
      <c r="AK43" s="61">
        <f t="shared" si="21"/>
        <v>75026.37</v>
      </c>
      <c r="AL43" s="66"/>
      <c r="AM43" s="63">
        <f t="shared" si="28"/>
        <v>0</v>
      </c>
      <c r="AN43" s="66"/>
      <c r="AO43" s="65">
        <f t="shared" si="26"/>
        <v>0</v>
      </c>
      <c r="AP43" s="66">
        <f t="shared" si="3"/>
        <v>0</v>
      </c>
      <c r="AQ43" s="65">
        <f t="shared" si="27"/>
        <v>0</v>
      </c>
      <c r="AR43" s="60">
        <f t="shared" si="22"/>
        <v>44.687</v>
      </c>
      <c r="AS43" s="67">
        <f t="shared" si="23"/>
        <v>32456.61</v>
      </c>
      <c r="AT43" s="48">
        <f t="shared" si="24"/>
        <v>60.57</v>
      </c>
      <c r="AU43" s="76">
        <v>34</v>
      </c>
      <c r="AV43" s="79" t="s">
        <v>81</v>
      </c>
    </row>
    <row r="44" spans="1:48" ht="12.75">
      <c r="A44" s="76">
        <v>35</v>
      </c>
      <c r="B44" s="79" t="s">
        <v>82</v>
      </c>
      <c r="C44" s="71">
        <v>3324.8</v>
      </c>
      <c r="D44" s="66">
        <v>548.79</v>
      </c>
      <c r="E44" s="43">
        <v>13.81</v>
      </c>
      <c r="F44" s="44">
        <f t="shared" si="0"/>
        <v>7578.79</v>
      </c>
      <c r="G44" s="72">
        <v>138</v>
      </c>
      <c r="H44" s="46">
        <f t="shared" si="5"/>
        <v>3.98</v>
      </c>
      <c r="I44" s="47"/>
      <c r="J44" s="73"/>
      <c r="K44" s="73"/>
      <c r="L44" s="49"/>
      <c r="M44" s="50">
        <f t="shared" si="6"/>
        <v>0.03</v>
      </c>
      <c r="N44" s="77">
        <f t="shared" si="7"/>
        <v>21.442</v>
      </c>
      <c r="O44" s="78">
        <f t="shared" si="8"/>
        <v>240.661</v>
      </c>
      <c r="P44" s="53"/>
      <c r="Q44" s="54">
        <v>35.434</v>
      </c>
      <c r="R44" s="43">
        <v>726.31</v>
      </c>
      <c r="S44" s="55">
        <f t="shared" si="1"/>
        <v>25736.07</v>
      </c>
      <c r="T44" s="42">
        <f t="shared" si="9"/>
        <v>133.589</v>
      </c>
      <c r="U44" s="42">
        <v>98.155</v>
      </c>
      <c r="V44" s="43">
        <v>726.31</v>
      </c>
      <c r="W44" s="55">
        <f t="shared" si="10"/>
        <v>71290.96</v>
      </c>
      <c r="X44" s="42">
        <f t="shared" si="11"/>
        <v>97.591</v>
      </c>
      <c r="Y44" s="43">
        <v>726.31</v>
      </c>
      <c r="Z44" s="48">
        <f t="shared" si="12"/>
        <v>70881.32</v>
      </c>
      <c r="AA44" s="55">
        <f t="shared" si="13"/>
        <v>104606.07</v>
      </c>
      <c r="AB44" s="46">
        <f t="shared" si="14"/>
        <v>0</v>
      </c>
      <c r="AC44" s="56">
        <f t="shared" si="15"/>
        <v>10.435</v>
      </c>
      <c r="AD44" s="56">
        <f t="shared" si="16"/>
        <v>45.869</v>
      </c>
      <c r="AE44" s="55">
        <f t="shared" si="17"/>
        <v>33315.11</v>
      </c>
      <c r="AF44" s="57"/>
      <c r="AG44" s="74">
        <v>19.1</v>
      </c>
      <c r="AH44" s="58">
        <f t="shared" si="18"/>
        <v>3305.7</v>
      </c>
      <c r="AI44" s="59">
        <f t="shared" si="19"/>
        <v>98.155</v>
      </c>
      <c r="AJ44" s="60">
        <f t="shared" si="20"/>
        <v>98.722</v>
      </c>
      <c r="AK44" s="61">
        <f t="shared" si="21"/>
        <v>71702.78</v>
      </c>
      <c r="AL44" s="87">
        <v>0.1092</v>
      </c>
      <c r="AM44" s="63">
        <f t="shared" si="28"/>
        <v>79.31</v>
      </c>
      <c r="AN44" s="66">
        <v>1.82</v>
      </c>
      <c r="AO44" s="65">
        <f t="shared" si="26"/>
        <v>24.59</v>
      </c>
      <c r="AP44" s="66">
        <f t="shared" si="3"/>
        <v>1.929</v>
      </c>
      <c r="AQ44" s="65">
        <f t="shared" si="27"/>
        <v>103.9</v>
      </c>
      <c r="AR44" s="60">
        <f t="shared" si="22"/>
        <v>45.726</v>
      </c>
      <c r="AS44" s="67">
        <f t="shared" si="23"/>
        <v>33211.21</v>
      </c>
      <c r="AT44" s="48">
        <f t="shared" si="24"/>
        <v>60.52</v>
      </c>
      <c r="AU44" s="76">
        <v>35</v>
      </c>
      <c r="AV44" s="79" t="s">
        <v>82</v>
      </c>
    </row>
    <row r="45" spans="1:48" ht="12.75">
      <c r="A45" s="76">
        <v>36</v>
      </c>
      <c r="B45" s="79" t="s">
        <v>83</v>
      </c>
      <c r="C45" s="71">
        <v>2706.2</v>
      </c>
      <c r="D45" s="66">
        <v>259.37</v>
      </c>
      <c r="E45" s="43">
        <v>13.81</v>
      </c>
      <c r="F45" s="44">
        <f t="shared" si="0"/>
        <v>3581.9</v>
      </c>
      <c r="G45" s="72">
        <v>111</v>
      </c>
      <c r="H45" s="46">
        <f t="shared" si="5"/>
        <v>2.34</v>
      </c>
      <c r="I45" s="47"/>
      <c r="J45" s="73"/>
      <c r="K45" s="73"/>
      <c r="L45" s="49"/>
      <c r="M45" s="50">
        <f t="shared" si="6"/>
        <v>0.029</v>
      </c>
      <c r="N45" s="77">
        <f t="shared" si="7"/>
        <v>20.95</v>
      </c>
      <c r="O45" s="78">
        <f t="shared" si="8"/>
        <v>141.709</v>
      </c>
      <c r="P45" s="53"/>
      <c r="Q45" s="54">
        <v>16.725</v>
      </c>
      <c r="R45" s="43">
        <v>726.31</v>
      </c>
      <c r="S45" s="55">
        <f t="shared" si="1"/>
        <v>12147.53</v>
      </c>
      <c r="T45" s="42">
        <f t="shared" si="9"/>
        <v>94.785</v>
      </c>
      <c r="U45" s="42">
        <v>78.06</v>
      </c>
      <c r="V45" s="43">
        <v>726.31</v>
      </c>
      <c r="W45" s="55">
        <f t="shared" si="10"/>
        <v>56695.76</v>
      </c>
      <c r="X45" s="42">
        <f t="shared" si="11"/>
        <v>78.06</v>
      </c>
      <c r="Y45" s="43">
        <v>726.31</v>
      </c>
      <c r="Z45" s="48">
        <f t="shared" si="12"/>
        <v>56695.76</v>
      </c>
      <c r="AA45" s="55">
        <f t="shared" si="13"/>
        <v>72425.46</v>
      </c>
      <c r="AB45" s="46">
        <f t="shared" si="14"/>
        <v>0</v>
      </c>
      <c r="AC45" s="56">
        <f t="shared" si="15"/>
        <v>4.932</v>
      </c>
      <c r="AD45" s="56">
        <f t="shared" si="16"/>
        <v>21.657</v>
      </c>
      <c r="AE45" s="55">
        <f t="shared" si="17"/>
        <v>15729.7</v>
      </c>
      <c r="AF45" s="57"/>
      <c r="AG45" s="74"/>
      <c r="AH45" s="58">
        <f t="shared" si="18"/>
        <v>2706.2</v>
      </c>
      <c r="AI45" s="59">
        <f t="shared" si="19"/>
        <v>78.06</v>
      </c>
      <c r="AJ45" s="60">
        <f t="shared" si="20"/>
        <v>78.06</v>
      </c>
      <c r="AK45" s="61">
        <f t="shared" si="21"/>
        <v>56695.76</v>
      </c>
      <c r="AL45" s="66"/>
      <c r="AM45" s="63">
        <f t="shared" si="28"/>
        <v>0</v>
      </c>
      <c r="AN45" s="66"/>
      <c r="AO45" s="65">
        <f t="shared" si="26"/>
        <v>0</v>
      </c>
      <c r="AP45" s="66">
        <f t="shared" si="3"/>
        <v>0</v>
      </c>
      <c r="AQ45" s="65">
        <f t="shared" si="27"/>
        <v>0</v>
      </c>
      <c r="AR45" s="60">
        <f t="shared" si="22"/>
        <v>21.657</v>
      </c>
      <c r="AS45" s="67">
        <f t="shared" si="23"/>
        <v>15729.7</v>
      </c>
      <c r="AT45" s="48">
        <f t="shared" si="24"/>
        <v>60.65</v>
      </c>
      <c r="AU45" s="76">
        <v>36</v>
      </c>
      <c r="AV45" s="79" t="s">
        <v>83</v>
      </c>
    </row>
    <row r="46" spans="1:48" ht="12.75">
      <c r="A46" s="76">
        <v>37</v>
      </c>
      <c r="B46" s="79" t="s">
        <v>84</v>
      </c>
      <c r="C46" s="71">
        <v>2773.8</v>
      </c>
      <c r="D46" s="66">
        <v>314.29</v>
      </c>
      <c r="E46" s="43">
        <v>13.81</v>
      </c>
      <c r="F46" s="44">
        <f t="shared" si="0"/>
        <v>4340.34</v>
      </c>
      <c r="G46" s="72">
        <v>124</v>
      </c>
      <c r="H46" s="46">
        <f t="shared" si="5"/>
        <v>2.53</v>
      </c>
      <c r="I46" s="47"/>
      <c r="J46" s="73"/>
      <c r="K46" s="73"/>
      <c r="L46" s="49"/>
      <c r="M46" s="50">
        <f t="shared" si="6"/>
        <v>0.026</v>
      </c>
      <c r="N46" s="77">
        <f t="shared" si="7"/>
        <v>19.092</v>
      </c>
      <c r="O46" s="78">
        <f t="shared" si="8"/>
        <v>154.581</v>
      </c>
      <c r="P46" s="53"/>
      <c r="Q46" s="54">
        <v>20.415</v>
      </c>
      <c r="R46" s="43">
        <v>726.31</v>
      </c>
      <c r="S46" s="55">
        <f t="shared" si="1"/>
        <v>14827.62</v>
      </c>
      <c r="T46" s="42">
        <f t="shared" si="9"/>
        <v>93.327</v>
      </c>
      <c r="U46" s="42">
        <v>72.912</v>
      </c>
      <c r="V46" s="43">
        <v>726.31</v>
      </c>
      <c r="W46" s="55">
        <f t="shared" si="10"/>
        <v>52956.71</v>
      </c>
      <c r="X46" s="42">
        <f t="shared" si="11"/>
        <v>72.912</v>
      </c>
      <c r="Y46" s="43">
        <v>726.31</v>
      </c>
      <c r="Z46" s="48">
        <f t="shared" si="12"/>
        <v>52956.71</v>
      </c>
      <c r="AA46" s="55">
        <f t="shared" si="13"/>
        <v>72124.76</v>
      </c>
      <c r="AB46" s="46">
        <f t="shared" si="14"/>
        <v>0</v>
      </c>
      <c r="AC46" s="56">
        <f t="shared" si="15"/>
        <v>5.976</v>
      </c>
      <c r="AD46" s="56">
        <f t="shared" si="16"/>
        <v>26.391</v>
      </c>
      <c r="AE46" s="55">
        <f t="shared" si="17"/>
        <v>19168.05</v>
      </c>
      <c r="AF46" s="57"/>
      <c r="AG46" s="74"/>
      <c r="AH46" s="58">
        <f t="shared" si="18"/>
        <v>2773.8</v>
      </c>
      <c r="AI46" s="59">
        <f t="shared" si="19"/>
        <v>72.912</v>
      </c>
      <c r="AJ46" s="60">
        <f t="shared" si="20"/>
        <v>72.912</v>
      </c>
      <c r="AK46" s="61">
        <f t="shared" si="21"/>
        <v>52956.71</v>
      </c>
      <c r="AL46" s="66"/>
      <c r="AM46" s="63">
        <f t="shared" si="28"/>
        <v>0</v>
      </c>
      <c r="AN46" s="66"/>
      <c r="AO46" s="65">
        <f t="shared" si="26"/>
        <v>0</v>
      </c>
      <c r="AP46" s="66">
        <f t="shared" si="3"/>
        <v>0</v>
      </c>
      <c r="AQ46" s="65">
        <f t="shared" si="27"/>
        <v>0</v>
      </c>
      <c r="AR46" s="60">
        <f t="shared" si="22"/>
        <v>26.391</v>
      </c>
      <c r="AS46" s="67">
        <f t="shared" si="23"/>
        <v>19168.05</v>
      </c>
      <c r="AT46" s="48">
        <f t="shared" si="24"/>
        <v>60.99</v>
      </c>
      <c r="AU46" s="76">
        <v>37</v>
      </c>
      <c r="AV46" s="79" t="s">
        <v>84</v>
      </c>
    </row>
    <row r="47" spans="1:48" ht="12.75">
      <c r="A47" s="76">
        <v>38</v>
      </c>
      <c r="B47" s="89" t="s">
        <v>85</v>
      </c>
      <c r="C47" s="71">
        <v>3191.3</v>
      </c>
      <c r="D47" s="66">
        <v>311.7</v>
      </c>
      <c r="E47" s="43">
        <v>13.81</v>
      </c>
      <c r="F47" s="44">
        <f t="shared" si="0"/>
        <v>4304.58</v>
      </c>
      <c r="G47" s="72">
        <v>135</v>
      </c>
      <c r="H47" s="46">
        <f t="shared" si="5"/>
        <v>2.31</v>
      </c>
      <c r="I47" s="47"/>
      <c r="J47" s="73"/>
      <c r="K47" s="73"/>
      <c r="L47" s="49"/>
      <c r="M47" s="50">
        <f t="shared" si="6"/>
        <v>0.033</v>
      </c>
      <c r="N47" s="77">
        <f t="shared" si="7"/>
        <v>23.763</v>
      </c>
      <c r="O47" s="78">
        <f t="shared" si="8"/>
        <v>150.652</v>
      </c>
      <c r="P47" s="53"/>
      <c r="Q47" s="54">
        <v>22.182</v>
      </c>
      <c r="R47" s="43">
        <v>726.31</v>
      </c>
      <c r="S47" s="55">
        <f t="shared" si="1"/>
        <v>16111.01</v>
      </c>
      <c r="T47" s="42">
        <f t="shared" si="9"/>
        <v>126.591</v>
      </c>
      <c r="U47" s="42">
        <v>104.409</v>
      </c>
      <c r="V47" s="43">
        <v>726.31</v>
      </c>
      <c r="W47" s="55">
        <f t="shared" si="10"/>
        <v>75833.3</v>
      </c>
      <c r="X47" s="42">
        <f t="shared" si="11"/>
        <v>99.688</v>
      </c>
      <c r="Y47" s="43">
        <v>726.31</v>
      </c>
      <c r="Z47" s="48">
        <f t="shared" si="12"/>
        <v>72404.39</v>
      </c>
      <c r="AA47" s="55">
        <f t="shared" si="13"/>
        <v>96249.15</v>
      </c>
      <c r="AB47" s="46">
        <f t="shared" si="14"/>
        <v>0</v>
      </c>
      <c r="AC47" s="56">
        <f t="shared" si="15"/>
        <v>5.927</v>
      </c>
      <c r="AD47" s="56">
        <f t="shared" si="16"/>
        <v>28.109</v>
      </c>
      <c r="AE47" s="55">
        <f t="shared" si="17"/>
        <v>20415.85</v>
      </c>
      <c r="AF47" s="57"/>
      <c r="AG47" s="74">
        <v>144.3</v>
      </c>
      <c r="AH47" s="58">
        <f t="shared" si="18"/>
        <v>3047</v>
      </c>
      <c r="AI47" s="59">
        <f t="shared" si="19"/>
        <v>104.409</v>
      </c>
      <c r="AJ47" s="60">
        <f t="shared" si="20"/>
        <v>109.354</v>
      </c>
      <c r="AK47" s="61">
        <f t="shared" si="21"/>
        <v>79424.9</v>
      </c>
      <c r="AL47" s="66">
        <v>0.09</v>
      </c>
      <c r="AM47" s="63">
        <f t="shared" si="28"/>
        <v>65.37</v>
      </c>
      <c r="AN47" s="66">
        <v>0.924</v>
      </c>
      <c r="AO47" s="65">
        <f t="shared" si="26"/>
        <v>12.48</v>
      </c>
      <c r="AP47" s="66">
        <f t="shared" si="3"/>
        <v>1.014</v>
      </c>
      <c r="AQ47" s="65">
        <f t="shared" si="27"/>
        <v>77.85</v>
      </c>
      <c r="AR47" s="60">
        <f t="shared" si="22"/>
        <v>28.002</v>
      </c>
      <c r="AS47" s="67">
        <f t="shared" si="23"/>
        <v>20338</v>
      </c>
      <c r="AT47" s="48">
        <f t="shared" si="24"/>
        <v>65.25</v>
      </c>
      <c r="AU47" s="76">
        <v>38</v>
      </c>
      <c r="AV47" s="90" t="s">
        <v>85</v>
      </c>
    </row>
    <row r="48" spans="1:48" ht="12.75">
      <c r="A48" s="91">
        <v>39</v>
      </c>
      <c r="B48" s="92" t="s">
        <v>86</v>
      </c>
      <c r="C48" s="71">
        <v>3181.6</v>
      </c>
      <c r="D48" s="66">
        <v>541.8</v>
      </c>
      <c r="E48" s="43">
        <v>13.81</v>
      </c>
      <c r="F48" s="44">
        <f t="shared" si="0"/>
        <v>7482.26</v>
      </c>
      <c r="G48" s="72">
        <v>129</v>
      </c>
      <c r="H48" s="46">
        <f t="shared" si="5"/>
        <v>4.2</v>
      </c>
      <c r="I48" s="47"/>
      <c r="J48" s="73"/>
      <c r="K48" s="73"/>
      <c r="L48" s="49"/>
      <c r="M48" s="50">
        <f t="shared" si="6"/>
        <v>0.033</v>
      </c>
      <c r="N48" s="77">
        <f t="shared" si="7"/>
        <v>23.851</v>
      </c>
      <c r="O48" s="78">
        <f t="shared" si="8"/>
        <v>217.306</v>
      </c>
      <c r="P48" s="53"/>
      <c r="Q48" s="54">
        <v>28.38</v>
      </c>
      <c r="R48" s="43">
        <v>726.31</v>
      </c>
      <c r="S48" s="55">
        <f t="shared" si="1"/>
        <v>20612.68</v>
      </c>
      <c r="T48" s="42">
        <f t="shared" si="9"/>
        <v>132.858</v>
      </c>
      <c r="U48" s="42">
        <v>104.478</v>
      </c>
      <c r="V48" s="43">
        <v>726.31</v>
      </c>
      <c r="W48" s="55">
        <f t="shared" si="10"/>
        <v>75883.42</v>
      </c>
      <c r="X48" s="42">
        <f t="shared" si="11"/>
        <v>99.785</v>
      </c>
      <c r="Y48" s="43">
        <v>726.31</v>
      </c>
      <c r="Z48" s="48">
        <f t="shared" si="12"/>
        <v>72474.84</v>
      </c>
      <c r="AA48" s="55">
        <f t="shared" si="13"/>
        <v>103978.54</v>
      </c>
      <c r="AB48" s="46">
        <f t="shared" si="14"/>
        <v>0</v>
      </c>
      <c r="AC48" s="56">
        <f t="shared" si="15"/>
        <v>10.302</v>
      </c>
      <c r="AD48" s="56">
        <f t="shared" si="16"/>
        <v>38.682</v>
      </c>
      <c r="AE48" s="55">
        <f t="shared" si="17"/>
        <v>28095.12</v>
      </c>
      <c r="AF48" s="57"/>
      <c r="AG48" s="74">
        <v>142.9</v>
      </c>
      <c r="AH48" s="58">
        <f t="shared" si="18"/>
        <v>3038.7</v>
      </c>
      <c r="AI48" s="59">
        <f t="shared" si="19"/>
        <v>104.478</v>
      </c>
      <c r="AJ48" s="60">
        <f t="shared" si="20"/>
        <v>109.391</v>
      </c>
      <c r="AK48" s="61">
        <f t="shared" si="21"/>
        <v>79451.78</v>
      </c>
      <c r="AL48" s="66">
        <v>0.066</v>
      </c>
      <c r="AM48" s="63">
        <f t="shared" si="28"/>
        <v>47.94</v>
      </c>
      <c r="AN48" s="66">
        <v>1.092</v>
      </c>
      <c r="AO48" s="65">
        <f t="shared" si="26"/>
        <v>14.75</v>
      </c>
      <c r="AP48" s="66">
        <f t="shared" si="3"/>
        <v>1.158</v>
      </c>
      <c r="AQ48" s="65">
        <f t="shared" si="27"/>
        <v>62.69</v>
      </c>
      <c r="AR48" s="60">
        <f t="shared" si="22"/>
        <v>38.596</v>
      </c>
      <c r="AS48" s="67">
        <f t="shared" si="23"/>
        <v>28032.43</v>
      </c>
      <c r="AT48" s="48">
        <f t="shared" si="24"/>
        <v>51.74</v>
      </c>
      <c r="AU48" s="91">
        <v>39</v>
      </c>
      <c r="AV48" s="93" t="s">
        <v>86</v>
      </c>
    </row>
    <row r="49" spans="1:48" ht="12.75">
      <c r="A49" s="91">
        <v>40</v>
      </c>
      <c r="B49" s="79" t="s">
        <v>87</v>
      </c>
      <c r="C49" s="71">
        <v>2760.3</v>
      </c>
      <c r="D49" s="66">
        <v>349.53</v>
      </c>
      <c r="E49" s="43">
        <v>13.81</v>
      </c>
      <c r="F49" s="44">
        <f t="shared" si="0"/>
        <v>4827.01</v>
      </c>
      <c r="G49" s="72">
        <v>125</v>
      </c>
      <c r="H49" s="46">
        <f t="shared" si="5"/>
        <v>2.8</v>
      </c>
      <c r="I49" s="47"/>
      <c r="J49" s="73"/>
      <c r="K49" s="73"/>
      <c r="L49" s="49"/>
      <c r="M49" s="50">
        <f t="shared" si="6"/>
        <v>0.03</v>
      </c>
      <c r="N49" s="77">
        <f t="shared" si="7"/>
        <v>21.79</v>
      </c>
      <c r="O49" s="78">
        <f t="shared" si="8"/>
        <v>164.461</v>
      </c>
      <c r="P49" s="53"/>
      <c r="Q49" s="54">
        <v>21.873</v>
      </c>
      <c r="R49" s="43">
        <v>726.31</v>
      </c>
      <c r="S49" s="55">
        <f t="shared" si="1"/>
        <v>15886.58</v>
      </c>
      <c r="T49" s="42">
        <f t="shared" si="9"/>
        <v>104.684</v>
      </c>
      <c r="U49" s="42">
        <v>82.811</v>
      </c>
      <c r="V49" s="43">
        <v>726.31</v>
      </c>
      <c r="W49" s="55">
        <f t="shared" si="10"/>
        <v>60146.46</v>
      </c>
      <c r="X49" s="42">
        <f t="shared" si="11"/>
        <v>75.344</v>
      </c>
      <c r="Y49" s="43">
        <v>726.31</v>
      </c>
      <c r="Z49" s="48">
        <f t="shared" si="12"/>
        <v>54723.1</v>
      </c>
      <c r="AA49" s="55">
        <f t="shared" si="13"/>
        <v>80860.09</v>
      </c>
      <c r="AB49" s="46">
        <f t="shared" si="14"/>
        <v>0</v>
      </c>
      <c r="AC49" s="56">
        <f t="shared" si="15"/>
        <v>6.646</v>
      </c>
      <c r="AD49" s="56">
        <f t="shared" si="16"/>
        <v>28.519</v>
      </c>
      <c r="AE49" s="55">
        <f t="shared" si="17"/>
        <v>20713.63</v>
      </c>
      <c r="AF49" s="57"/>
      <c r="AG49" s="74">
        <v>248.9</v>
      </c>
      <c r="AH49" s="58">
        <f t="shared" si="18"/>
        <v>2511.4</v>
      </c>
      <c r="AI49" s="59">
        <f t="shared" si="19"/>
        <v>82.811</v>
      </c>
      <c r="AJ49" s="60">
        <f t="shared" si="20"/>
        <v>91.018</v>
      </c>
      <c r="AK49" s="61">
        <f t="shared" si="21"/>
        <v>66107.28</v>
      </c>
      <c r="AL49" s="66">
        <v>0.164</v>
      </c>
      <c r="AM49" s="63">
        <f t="shared" si="28"/>
        <v>119.11</v>
      </c>
      <c r="AN49" s="66">
        <v>2.73</v>
      </c>
      <c r="AO49" s="65">
        <f t="shared" si="26"/>
        <v>36.88</v>
      </c>
      <c r="AP49" s="66">
        <f t="shared" si="3"/>
        <v>2.894</v>
      </c>
      <c r="AQ49" s="65">
        <f t="shared" si="27"/>
        <v>155.99</v>
      </c>
      <c r="AR49" s="60">
        <f t="shared" si="22"/>
        <v>28.304</v>
      </c>
      <c r="AS49" s="67">
        <f t="shared" si="23"/>
        <v>20557.64</v>
      </c>
      <c r="AT49" s="48">
        <f t="shared" si="24"/>
        <v>58.82</v>
      </c>
      <c r="AU49" s="91">
        <v>40</v>
      </c>
      <c r="AV49" s="79" t="s">
        <v>87</v>
      </c>
    </row>
    <row r="50" spans="1:48" ht="12.75">
      <c r="A50" s="76">
        <v>41</v>
      </c>
      <c r="B50" s="79" t="s">
        <v>88</v>
      </c>
      <c r="C50" s="94">
        <v>3457.5</v>
      </c>
      <c r="D50" s="95">
        <v>403.6</v>
      </c>
      <c r="E50" s="43">
        <v>13.81</v>
      </c>
      <c r="F50" s="44">
        <f t="shared" si="0"/>
        <v>5573.72</v>
      </c>
      <c r="G50" s="96">
        <v>148</v>
      </c>
      <c r="H50" s="46">
        <f t="shared" si="5"/>
        <v>2.73</v>
      </c>
      <c r="I50" s="47"/>
      <c r="J50" s="73"/>
      <c r="K50" s="73"/>
      <c r="L50" s="49"/>
      <c r="M50" s="50">
        <f t="shared" si="6"/>
        <v>0.031</v>
      </c>
      <c r="N50" s="77">
        <f t="shared" si="7"/>
        <v>22.658</v>
      </c>
      <c r="O50" s="78">
        <f t="shared" si="8"/>
        <v>161.964</v>
      </c>
      <c r="P50" s="53"/>
      <c r="Q50" s="54">
        <v>25.38</v>
      </c>
      <c r="R50" s="43">
        <v>726.31</v>
      </c>
      <c r="S50" s="55">
        <f t="shared" si="1"/>
        <v>18433.75</v>
      </c>
      <c r="T50" s="42">
        <f t="shared" si="9"/>
        <v>133.24</v>
      </c>
      <c r="U50" s="42">
        <v>107.86</v>
      </c>
      <c r="V50" s="43">
        <v>726.31</v>
      </c>
      <c r="W50" s="55">
        <f t="shared" si="10"/>
        <v>78339.8</v>
      </c>
      <c r="X50" s="42">
        <f t="shared" si="11"/>
        <v>106.066</v>
      </c>
      <c r="Y50" s="43">
        <v>726.31</v>
      </c>
      <c r="Z50" s="48">
        <f t="shared" si="12"/>
        <v>77036.8</v>
      </c>
      <c r="AA50" s="55">
        <f t="shared" si="13"/>
        <v>102347.25</v>
      </c>
      <c r="AB50" s="46">
        <f t="shared" si="14"/>
        <v>0</v>
      </c>
      <c r="AC50" s="56">
        <f t="shared" si="15"/>
        <v>7.674</v>
      </c>
      <c r="AD50" s="56">
        <f t="shared" si="16"/>
        <v>33.054</v>
      </c>
      <c r="AE50" s="55">
        <f t="shared" si="17"/>
        <v>24007.45</v>
      </c>
      <c r="AF50" s="57"/>
      <c r="AG50" s="74">
        <v>57.5</v>
      </c>
      <c r="AH50" s="58">
        <f t="shared" si="18"/>
        <v>3400</v>
      </c>
      <c r="AI50" s="59">
        <f t="shared" si="19"/>
        <v>107.86</v>
      </c>
      <c r="AJ50" s="60">
        <f t="shared" si="20"/>
        <v>109.684</v>
      </c>
      <c r="AK50" s="61">
        <f t="shared" si="21"/>
        <v>79664.59</v>
      </c>
      <c r="AL50" s="97">
        <v>0.03864</v>
      </c>
      <c r="AM50" s="63">
        <f t="shared" si="28"/>
        <v>28.06</v>
      </c>
      <c r="AN50" s="66">
        <v>0.644</v>
      </c>
      <c r="AO50" s="65">
        <f t="shared" si="26"/>
        <v>8.7</v>
      </c>
      <c r="AP50" s="66">
        <f>AN50+AL50</f>
        <v>0.683</v>
      </c>
      <c r="AQ50" s="65">
        <f t="shared" si="27"/>
        <v>36.76</v>
      </c>
      <c r="AR50" s="60">
        <f t="shared" si="22"/>
        <v>33.003</v>
      </c>
      <c r="AS50" s="67">
        <f t="shared" si="23"/>
        <v>23970.69</v>
      </c>
      <c r="AT50" s="48">
        <f t="shared" si="24"/>
        <v>59.39</v>
      </c>
      <c r="AU50" s="76">
        <v>41</v>
      </c>
      <c r="AV50" s="79" t="s">
        <v>88</v>
      </c>
    </row>
    <row r="51" spans="1:48" ht="12.75">
      <c r="A51" s="76">
        <v>42</v>
      </c>
      <c r="B51" s="79" t="s">
        <v>89</v>
      </c>
      <c r="C51" s="94">
        <v>3899</v>
      </c>
      <c r="D51" s="95">
        <v>427.29</v>
      </c>
      <c r="E51" s="43">
        <v>13.81</v>
      </c>
      <c r="F51" s="44">
        <f t="shared" si="0"/>
        <v>5900.87</v>
      </c>
      <c r="G51" s="96">
        <v>116</v>
      </c>
      <c r="H51" s="46">
        <f t="shared" si="5"/>
        <v>3.68</v>
      </c>
      <c r="I51" s="47"/>
      <c r="J51" s="73"/>
      <c r="K51" s="73"/>
      <c r="L51" s="49"/>
      <c r="M51" s="50">
        <f t="shared" si="6"/>
        <v>0.026</v>
      </c>
      <c r="N51" s="77">
        <f t="shared" si="7"/>
        <v>19.129</v>
      </c>
      <c r="O51" s="78">
        <f t="shared" si="8"/>
        <v>240.064</v>
      </c>
      <c r="P51" s="53"/>
      <c r="Q51" s="54">
        <v>30.217</v>
      </c>
      <c r="R51" s="43">
        <v>726.31</v>
      </c>
      <c r="S51" s="55">
        <f t="shared" si="1"/>
        <v>21946.91</v>
      </c>
      <c r="T51" s="42">
        <f t="shared" si="9"/>
        <v>132.906</v>
      </c>
      <c r="U51" s="42">
        <v>102.689</v>
      </c>
      <c r="V51" s="43">
        <v>726.31</v>
      </c>
      <c r="W51" s="55">
        <f t="shared" si="10"/>
        <v>74584.05</v>
      </c>
      <c r="X51" s="42">
        <f t="shared" si="11"/>
        <v>102.689</v>
      </c>
      <c r="Y51" s="43">
        <v>726.31</v>
      </c>
      <c r="Z51" s="48">
        <f t="shared" si="12"/>
        <v>74584.05</v>
      </c>
      <c r="AA51" s="55">
        <f t="shared" si="13"/>
        <v>102431.5</v>
      </c>
      <c r="AB51" s="46">
        <f t="shared" si="14"/>
        <v>0</v>
      </c>
      <c r="AC51" s="56">
        <f t="shared" si="15"/>
        <v>8.124</v>
      </c>
      <c r="AD51" s="56">
        <f t="shared" si="16"/>
        <v>38.341</v>
      </c>
      <c r="AE51" s="55">
        <f t="shared" si="17"/>
        <v>27847.45</v>
      </c>
      <c r="AF51" s="57"/>
      <c r="AG51" s="74"/>
      <c r="AH51" s="58">
        <f t="shared" si="18"/>
        <v>3899</v>
      </c>
      <c r="AI51" s="59">
        <f t="shared" si="19"/>
        <v>102.689</v>
      </c>
      <c r="AJ51" s="60">
        <f t="shared" si="20"/>
        <v>102.689</v>
      </c>
      <c r="AK51" s="61">
        <f t="shared" si="21"/>
        <v>74584.05</v>
      </c>
      <c r="AL51" s="66"/>
      <c r="AM51" s="63">
        <f t="shared" si="28"/>
        <v>0</v>
      </c>
      <c r="AN51" s="66"/>
      <c r="AO51" s="65">
        <f t="shared" si="26"/>
        <v>0</v>
      </c>
      <c r="AP51" s="76"/>
      <c r="AQ51" s="65">
        <f t="shared" si="27"/>
        <v>0</v>
      </c>
      <c r="AR51" s="60">
        <f t="shared" si="22"/>
        <v>38.341</v>
      </c>
      <c r="AS51" s="67">
        <f t="shared" si="23"/>
        <v>27847.45</v>
      </c>
      <c r="AT51" s="48">
        <f t="shared" si="24"/>
        <v>65.17</v>
      </c>
      <c r="AU51" s="76">
        <v>42</v>
      </c>
      <c r="AV51" s="79" t="s">
        <v>89</v>
      </c>
    </row>
    <row r="52" spans="1:48" ht="12.75">
      <c r="A52" s="76">
        <v>43</v>
      </c>
      <c r="B52" s="79" t="s">
        <v>90</v>
      </c>
      <c r="C52" s="71">
        <v>3870.1</v>
      </c>
      <c r="D52" s="66">
        <v>534.33</v>
      </c>
      <c r="E52" s="43">
        <v>13.81</v>
      </c>
      <c r="F52" s="44">
        <f t="shared" si="0"/>
        <v>7379.1</v>
      </c>
      <c r="G52" s="72">
        <v>137</v>
      </c>
      <c r="H52" s="46">
        <f t="shared" si="5"/>
        <v>3.9</v>
      </c>
      <c r="I52" s="47"/>
      <c r="J52" s="73"/>
      <c r="K52" s="73"/>
      <c r="L52" s="49"/>
      <c r="M52" s="50">
        <f t="shared" si="6"/>
        <v>0.029</v>
      </c>
      <c r="N52" s="77">
        <f t="shared" si="7"/>
        <v>21.366</v>
      </c>
      <c r="O52" s="78">
        <f t="shared" si="8"/>
        <v>233.029</v>
      </c>
      <c r="P52" s="53"/>
      <c r="Q52" s="54">
        <v>33.795</v>
      </c>
      <c r="R52" s="43">
        <v>726.31</v>
      </c>
      <c r="S52" s="55">
        <f t="shared" si="1"/>
        <v>24545.65</v>
      </c>
      <c r="T52" s="42">
        <f t="shared" si="9"/>
        <v>147.641</v>
      </c>
      <c r="U52" s="42">
        <v>113.846</v>
      </c>
      <c r="V52" s="43">
        <v>726.31</v>
      </c>
      <c r="W52" s="55">
        <f t="shared" si="10"/>
        <v>82687.49</v>
      </c>
      <c r="X52" s="42">
        <f t="shared" si="11"/>
        <v>113.846</v>
      </c>
      <c r="Y52" s="43">
        <v>726.31</v>
      </c>
      <c r="Z52" s="48">
        <f t="shared" si="12"/>
        <v>82687.49</v>
      </c>
      <c r="AA52" s="55">
        <f t="shared" si="13"/>
        <v>114612.45</v>
      </c>
      <c r="AB52" s="46">
        <f t="shared" si="14"/>
        <v>0</v>
      </c>
      <c r="AC52" s="56">
        <f t="shared" si="15"/>
        <v>10.16</v>
      </c>
      <c r="AD52" s="56">
        <f t="shared" si="16"/>
        <v>43.955</v>
      </c>
      <c r="AE52" s="55">
        <f t="shared" si="17"/>
        <v>31924.96</v>
      </c>
      <c r="AF52" s="57"/>
      <c r="AG52" s="74"/>
      <c r="AH52" s="58">
        <f t="shared" si="18"/>
        <v>3870.1</v>
      </c>
      <c r="AI52" s="59">
        <f t="shared" si="19"/>
        <v>113.846</v>
      </c>
      <c r="AJ52" s="60">
        <f t="shared" si="20"/>
        <v>113.846</v>
      </c>
      <c r="AK52" s="61">
        <f t="shared" si="21"/>
        <v>82687.49</v>
      </c>
      <c r="AL52" s="66"/>
      <c r="AM52" s="63">
        <f t="shared" si="28"/>
        <v>0</v>
      </c>
      <c r="AN52" s="66"/>
      <c r="AO52" s="65">
        <f t="shared" si="26"/>
        <v>0</v>
      </c>
      <c r="AP52" s="76"/>
      <c r="AQ52" s="65">
        <f t="shared" si="27"/>
        <v>0</v>
      </c>
      <c r="AR52" s="60">
        <f t="shared" si="22"/>
        <v>43.955</v>
      </c>
      <c r="AS52" s="67">
        <f t="shared" si="23"/>
        <v>31924.96</v>
      </c>
      <c r="AT52" s="48">
        <f t="shared" si="24"/>
        <v>59.75</v>
      </c>
      <c r="AU52" s="76">
        <v>43</v>
      </c>
      <c r="AV52" s="79" t="s">
        <v>90</v>
      </c>
    </row>
    <row r="53" spans="1:48" ht="12.75">
      <c r="A53" s="76">
        <v>44</v>
      </c>
      <c r="B53" s="79" t="s">
        <v>91</v>
      </c>
      <c r="C53" s="71">
        <v>6496.8</v>
      </c>
      <c r="D53" s="66">
        <v>623.9</v>
      </c>
      <c r="E53" s="43">
        <v>13.81</v>
      </c>
      <c r="F53" s="44">
        <f t="shared" si="0"/>
        <v>8616.06</v>
      </c>
      <c r="G53" s="72">
        <v>246</v>
      </c>
      <c r="H53" s="46">
        <f t="shared" si="5"/>
        <v>2.54</v>
      </c>
      <c r="I53" s="47"/>
      <c r="J53" s="73"/>
      <c r="K53" s="73"/>
      <c r="L53" s="49"/>
      <c r="M53" s="50">
        <f t="shared" si="6"/>
        <v>0.029</v>
      </c>
      <c r="N53" s="77">
        <f t="shared" si="7"/>
        <v>20.838</v>
      </c>
      <c r="O53" s="78">
        <f t="shared" si="8"/>
        <v>150.535</v>
      </c>
      <c r="P53" s="53"/>
      <c r="Q53" s="54">
        <v>39.123</v>
      </c>
      <c r="R53" s="43">
        <v>726.31</v>
      </c>
      <c r="S53" s="55">
        <f t="shared" si="1"/>
        <v>28415.43</v>
      </c>
      <c r="T53" s="42">
        <f t="shared" si="9"/>
        <v>225.514</v>
      </c>
      <c r="U53" s="42">
        <v>186.391</v>
      </c>
      <c r="V53" s="43">
        <v>726.31</v>
      </c>
      <c r="W53" s="55">
        <f t="shared" si="10"/>
        <v>135377.65</v>
      </c>
      <c r="X53" s="42">
        <f t="shared" si="11"/>
        <v>186.391</v>
      </c>
      <c r="Y53" s="43">
        <v>726.31</v>
      </c>
      <c r="Z53" s="48">
        <f t="shared" si="12"/>
        <v>135377.65</v>
      </c>
      <c r="AA53" s="55">
        <f t="shared" si="13"/>
        <v>172409.29</v>
      </c>
      <c r="AB53" s="46">
        <f t="shared" si="14"/>
        <v>0</v>
      </c>
      <c r="AC53" s="56">
        <f t="shared" si="15"/>
        <v>11.863</v>
      </c>
      <c r="AD53" s="56">
        <f t="shared" si="16"/>
        <v>50.986</v>
      </c>
      <c r="AE53" s="55">
        <f t="shared" si="17"/>
        <v>37031.64</v>
      </c>
      <c r="AF53" s="57"/>
      <c r="AG53" s="74"/>
      <c r="AH53" s="58">
        <f t="shared" si="18"/>
        <v>6496.8</v>
      </c>
      <c r="AI53" s="59">
        <f t="shared" si="19"/>
        <v>186.391</v>
      </c>
      <c r="AJ53" s="60">
        <f t="shared" si="20"/>
        <v>186.391</v>
      </c>
      <c r="AK53" s="61">
        <f t="shared" si="21"/>
        <v>135377.65</v>
      </c>
      <c r="AL53" s="66"/>
      <c r="AM53" s="63">
        <f t="shared" si="28"/>
        <v>0</v>
      </c>
      <c r="AN53" s="66"/>
      <c r="AO53" s="65">
        <f t="shared" si="26"/>
        <v>0</v>
      </c>
      <c r="AP53" s="76"/>
      <c r="AQ53" s="65">
        <f t="shared" si="27"/>
        <v>0</v>
      </c>
      <c r="AR53" s="60">
        <f t="shared" si="22"/>
        <v>50.986</v>
      </c>
      <c r="AS53" s="67">
        <f t="shared" si="23"/>
        <v>37031.64</v>
      </c>
      <c r="AT53" s="48">
        <f t="shared" si="24"/>
        <v>59.36</v>
      </c>
      <c r="AU53" s="76">
        <v>44</v>
      </c>
      <c r="AV53" s="79" t="s">
        <v>91</v>
      </c>
    </row>
    <row r="54" spans="1:48" ht="12.75">
      <c r="A54" s="76">
        <v>45</v>
      </c>
      <c r="B54" s="79" t="s">
        <v>92</v>
      </c>
      <c r="C54" s="71">
        <v>6807</v>
      </c>
      <c r="D54" s="66">
        <v>676.3</v>
      </c>
      <c r="E54" s="43">
        <v>13.81</v>
      </c>
      <c r="F54" s="44">
        <f t="shared" si="0"/>
        <v>9339.7</v>
      </c>
      <c r="G54" s="72">
        <v>188</v>
      </c>
      <c r="H54" s="46">
        <f t="shared" si="5"/>
        <v>3.6</v>
      </c>
      <c r="I54" s="47"/>
      <c r="J54" s="73"/>
      <c r="K54" s="73"/>
      <c r="L54" s="49"/>
      <c r="M54" s="50">
        <f t="shared" si="6"/>
        <v>0.023</v>
      </c>
      <c r="N54" s="77">
        <f t="shared" si="7"/>
        <v>16.952</v>
      </c>
      <c r="O54" s="78">
        <f t="shared" si="8"/>
        <v>216.788</v>
      </c>
      <c r="P54" s="53"/>
      <c r="Q54" s="54">
        <v>43.255</v>
      </c>
      <c r="R54" s="43">
        <v>726.31</v>
      </c>
      <c r="S54" s="55">
        <f t="shared" si="1"/>
        <v>31416.54</v>
      </c>
      <c r="T54" s="42">
        <f t="shared" si="9"/>
        <v>202.129</v>
      </c>
      <c r="U54" s="42">
        <v>158.874</v>
      </c>
      <c r="V54" s="43">
        <v>726.31</v>
      </c>
      <c r="W54" s="55">
        <f t="shared" si="10"/>
        <v>115391.77</v>
      </c>
      <c r="X54" s="42">
        <f t="shared" si="11"/>
        <v>158.874</v>
      </c>
      <c r="Y54" s="43">
        <v>726.31</v>
      </c>
      <c r="Z54" s="48">
        <f t="shared" si="12"/>
        <v>115391.77</v>
      </c>
      <c r="AA54" s="55">
        <f t="shared" si="13"/>
        <v>156147.93</v>
      </c>
      <c r="AB54" s="46">
        <f t="shared" si="14"/>
        <v>0</v>
      </c>
      <c r="AC54" s="56">
        <f t="shared" si="15"/>
        <v>12.859</v>
      </c>
      <c r="AD54" s="56">
        <f t="shared" si="16"/>
        <v>56.114</v>
      </c>
      <c r="AE54" s="55">
        <f t="shared" si="17"/>
        <v>40756.16</v>
      </c>
      <c r="AF54" s="57"/>
      <c r="AG54" s="74"/>
      <c r="AH54" s="58">
        <f t="shared" si="18"/>
        <v>6807</v>
      </c>
      <c r="AI54" s="59">
        <f t="shared" si="19"/>
        <v>158.874</v>
      </c>
      <c r="AJ54" s="60">
        <f t="shared" si="20"/>
        <v>158.874</v>
      </c>
      <c r="AK54" s="61">
        <f t="shared" si="21"/>
        <v>115391.77</v>
      </c>
      <c r="AL54" s="66"/>
      <c r="AM54" s="63">
        <f t="shared" si="28"/>
        <v>0</v>
      </c>
      <c r="AN54" s="66"/>
      <c r="AO54" s="65">
        <f t="shared" si="26"/>
        <v>0</v>
      </c>
      <c r="AP54" s="76"/>
      <c r="AQ54" s="65">
        <f t="shared" si="27"/>
        <v>0</v>
      </c>
      <c r="AR54" s="60">
        <f t="shared" si="22"/>
        <v>56.114</v>
      </c>
      <c r="AS54" s="67">
        <f t="shared" si="23"/>
        <v>40756.16</v>
      </c>
      <c r="AT54" s="48">
        <f t="shared" si="24"/>
        <v>60.26</v>
      </c>
      <c r="AU54" s="76">
        <v>45</v>
      </c>
      <c r="AV54" s="79" t="s">
        <v>92</v>
      </c>
    </row>
    <row r="55" spans="1:48" ht="12.75" customHeight="1" hidden="1">
      <c r="A55" s="76"/>
      <c r="B55" s="79"/>
      <c r="C55" s="71"/>
      <c r="D55" s="66"/>
      <c r="E55" s="43">
        <v>13.81</v>
      </c>
      <c r="F55" s="44">
        <f t="shared" si="0"/>
        <v>0</v>
      </c>
      <c r="G55" s="72"/>
      <c r="H55" s="74"/>
      <c r="I55" s="47"/>
      <c r="J55" s="73"/>
      <c r="K55" s="73"/>
      <c r="L55" s="49"/>
      <c r="M55" s="98"/>
      <c r="N55" s="77" t="e">
        <f>(W55/H55*31)/C55</f>
        <v>#DIV/0!</v>
      </c>
      <c r="O55" s="78" t="e">
        <f>AE55/H55</f>
        <v>#DIV/0!</v>
      </c>
      <c r="P55" s="53"/>
      <c r="Q55" s="54"/>
      <c r="R55" s="73">
        <v>514.95</v>
      </c>
      <c r="S55" s="55">
        <f t="shared" si="1"/>
        <v>0</v>
      </c>
      <c r="T55" s="66"/>
      <c r="U55" s="42"/>
      <c r="V55" s="73">
        <v>514.95</v>
      </c>
      <c r="W55" s="55">
        <f t="shared" si="10"/>
        <v>0</v>
      </c>
      <c r="X55" s="99"/>
      <c r="Y55" s="100"/>
      <c r="Z55" s="48">
        <f t="shared" si="12"/>
        <v>0</v>
      </c>
      <c r="AA55" s="55">
        <f t="shared" si="13"/>
        <v>0</v>
      </c>
      <c r="AB55" s="46">
        <f t="shared" si="14"/>
        <v>0</v>
      </c>
      <c r="AC55" s="56">
        <f t="shared" si="15"/>
        <v>0</v>
      </c>
      <c r="AD55" s="56">
        <f t="shared" si="16"/>
        <v>0</v>
      </c>
      <c r="AE55" s="55">
        <f t="shared" si="17"/>
        <v>0</v>
      </c>
      <c r="AF55" s="101"/>
      <c r="AG55" s="74"/>
      <c r="AH55" s="58">
        <f t="shared" si="18"/>
        <v>0</v>
      </c>
      <c r="AI55" s="102"/>
      <c r="AJ55" s="103"/>
      <c r="AK55" s="61">
        <f t="shared" si="21"/>
        <v>0</v>
      </c>
      <c r="AL55" s="66"/>
      <c r="AM55" s="63">
        <f t="shared" si="28"/>
        <v>0</v>
      </c>
      <c r="AN55" s="66"/>
      <c r="AO55" s="65">
        <f t="shared" si="26"/>
        <v>0</v>
      </c>
      <c r="AP55" s="76"/>
      <c r="AQ55" s="65">
        <f t="shared" si="27"/>
        <v>0</v>
      </c>
      <c r="AR55" s="60">
        <f t="shared" si="22"/>
        <v>0</v>
      </c>
      <c r="AS55" s="104"/>
      <c r="AT55" s="73"/>
      <c r="AU55" s="76"/>
      <c r="AV55" s="79"/>
    </row>
    <row r="56" spans="1:48" ht="12.75">
      <c r="A56" s="76"/>
      <c r="B56" s="79"/>
      <c r="C56" s="71"/>
      <c r="D56" s="66"/>
      <c r="E56" s="105"/>
      <c r="F56" s="44"/>
      <c r="G56" s="72"/>
      <c r="H56" s="74"/>
      <c r="I56" s="47"/>
      <c r="J56" s="66"/>
      <c r="K56" s="66"/>
      <c r="L56" s="49"/>
      <c r="M56" s="106"/>
      <c r="N56" s="77"/>
      <c r="O56" s="78"/>
      <c r="P56" s="53"/>
      <c r="Q56" s="54"/>
      <c r="R56" s="73"/>
      <c r="S56" s="55"/>
      <c r="T56" s="66"/>
      <c r="U56" s="42"/>
      <c r="V56" s="66"/>
      <c r="W56" s="55"/>
      <c r="X56" s="99"/>
      <c r="Y56" s="100"/>
      <c r="Z56" s="100"/>
      <c r="AA56" s="55"/>
      <c r="AB56" s="46"/>
      <c r="AC56" s="56"/>
      <c r="AD56" s="56"/>
      <c r="AE56" s="55"/>
      <c r="AF56" s="101"/>
      <c r="AG56" s="74"/>
      <c r="AH56" s="74"/>
      <c r="AI56" s="102"/>
      <c r="AJ56" s="103"/>
      <c r="AK56" s="61"/>
      <c r="AL56" s="66"/>
      <c r="AM56" s="63">
        <f t="shared" si="28"/>
        <v>0</v>
      </c>
      <c r="AN56" s="66"/>
      <c r="AO56" s="65">
        <f t="shared" si="26"/>
        <v>0</v>
      </c>
      <c r="AP56" s="76"/>
      <c r="AQ56" s="65">
        <f t="shared" si="27"/>
        <v>0</v>
      </c>
      <c r="AR56" s="60"/>
      <c r="AS56" s="104"/>
      <c r="AT56" s="107"/>
      <c r="AU56" s="76"/>
      <c r="AV56" s="79"/>
    </row>
    <row r="57" spans="1:48" ht="18" customHeight="1">
      <c r="A57" s="4"/>
      <c r="B57" s="108" t="s">
        <v>93</v>
      </c>
      <c r="C57" s="109">
        <f>SUM(C10:C56)</f>
        <v>170039.5</v>
      </c>
      <c r="D57" s="102">
        <f>SUM(D10:D54)</f>
        <v>20285.193</v>
      </c>
      <c r="E57" s="105"/>
      <c r="F57" s="110">
        <f>SUM(F10:F54)</f>
        <v>280138.5</v>
      </c>
      <c r="G57" s="111">
        <f>SUM(G10:G54)</f>
        <v>6788</v>
      </c>
      <c r="H57" s="74"/>
      <c r="I57" s="47"/>
      <c r="J57" s="73"/>
      <c r="K57" s="73"/>
      <c r="L57" s="49"/>
      <c r="M57" s="106"/>
      <c r="N57" s="77"/>
      <c r="O57" s="78"/>
      <c r="P57" s="53"/>
      <c r="Q57" s="77">
        <f>SUM(Q10:Q54)</f>
        <v>1291.03</v>
      </c>
      <c r="R57" s="66"/>
      <c r="S57" s="55">
        <f>SUM(S10:S54)</f>
        <v>937688</v>
      </c>
      <c r="T57" s="102">
        <f>SUM(T10:T54)</f>
        <v>6158.551</v>
      </c>
      <c r="U57" s="102">
        <f>SUM(U10:U54)</f>
        <v>4867.521</v>
      </c>
      <c r="V57" s="65"/>
      <c r="W57" s="55">
        <f>SUM(W10:W54)</f>
        <v>3535329.19</v>
      </c>
      <c r="X57" s="59">
        <f>SUM(X10:X54)</f>
        <v>4796.812</v>
      </c>
      <c r="Y57" s="100"/>
      <c r="Z57" s="55">
        <f>SUM(Z10:Z54)</f>
        <v>3483972.52</v>
      </c>
      <c r="AA57" s="55">
        <f>SUM(AA10:AA54)</f>
        <v>4753158.62</v>
      </c>
      <c r="AB57" s="46"/>
      <c r="AC57" s="59">
        <f>SUM(AC10:AC54)</f>
        <v>385.705</v>
      </c>
      <c r="AD57" s="112">
        <f t="shared" si="16"/>
        <v>1676.735</v>
      </c>
      <c r="AE57" s="55">
        <f>SUM(AE10:AE54)</f>
        <v>1217829.43</v>
      </c>
      <c r="AF57" s="113"/>
      <c r="AG57" s="109">
        <f>SUM(AG10:AG55)</f>
        <v>2571.4</v>
      </c>
      <c r="AH57" s="109">
        <f>SUM(AH10:AH55)</f>
        <v>167468.1</v>
      </c>
      <c r="AI57" s="102">
        <f>SUM(AI10:AI54)</f>
        <v>4867.521</v>
      </c>
      <c r="AJ57" s="103">
        <f>SUM(AJ10:AJ55)</f>
        <v>4943.092</v>
      </c>
      <c r="AK57" s="61">
        <f>AJ57*726.31</f>
        <v>3590217.15</v>
      </c>
      <c r="AL57" s="114">
        <f>SUM(AL10:AL54)</f>
        <v>1.84144</v>
      </c>
      <c r="AM57" s="114">
        <f aca="true" t="shared" si="29" ref="AM57:AT57">SUM(AM10:AM54)</f>
        <v>1337.46</v>
      </c>
      <c r="AN57" s="114">
        <f t="shared" si="29"/>
        <v>11.9</v>
      </c>
      <c r="AO57" s="114">
        <f t="shared" si="29"/>
        <v>160.76</v>
      </c>
      <c r="AP57" s="114">
        <f t="shared" si="29"/>
        <v>13.742</v>
      </c>
      <c r="AQ57" s="114">
        <f t="shared" si="29"/>
        <v>1498.22</v>
      </c>
      <c r="AR57" s="114">
        <f t="shared" si="29"/>
        <v>1674.672</v>
      </c>
      <c r="AS57" s="114">
        <f t="shared" si="29"/>
        <v>1216331.21</v>
      </c>
      <c r="AT57" s="114">
        <f t="shared" si="29"/>
        <v>2704.71</v>
      </c>
      <c r="AU57" s="4"/>
      <c r="AV57" s="108" t="s">
        <v>93</v>
      </c>
    </row>
    <row r="58" spans="1:48" ht="12.75" customHeight="1">
      <c r="A58" s="4"/>
      <c r="B58" s="108"/>
      <c r="C58" s="109"/>
      <c r="D58" s="102"/>
      <c r="E58" s="105"/>
      <c r="F58" s="115"/>
      <c r="G58" s="116"/>
      <c r="H58" s="74"/>
      <c r="I58" s="47"/>
      <c r="J58" s="102"/>
      <c r="K58" s="102"/>
      <c r="L58" s="117"/>
      <c r="M58" s="106"/>
      <c r="N58" s="118"/>
      <c r="O58" s="119"/>
      <c r="P58" s="120"/>
      <c r="Q58" s="121"/>
      <c r="R58" s="66"/>
      <c r="S58" s="66"/>
      <c r="T58" s="102"/>
      <c r="U58" s="66"/>
      <c r="V58" s="66"/>
      <c r="W58" s="66"/>
      <c r="X58" s="99"/>
      <c r="Y58" s="99"/>
      <c r="Z58" s="99"/>
      <c r="AA58" s="73"/>
      <c r="AB58" s="122"/>
      <c r="AC58" s="123"/>
      <c r="AD58" s="122"/>
      <c r="AE58" s="73"/>
      <c r="AF58" s="101"/>
      <c r="AG58" s="74"/>
      <c r="AH58" s="74"/>
      <c r="AI58" s="102"/>
      <c r="AJ58" s="103"/>
      <c r="AK58" s="61"/>
      <c r="AL58" s="66"/>
      <c r="AM58" s="63">
        <f t="shared" si="28"/>
        <v>0</v>
      </c>
      <c r="AN58" s="66"/>
      <c r="AO58" s="65">
        <f t="shared" si="26"/>
        <v>0</v>
      </c>
      <c r="AP58" s="76"/>
      <c r="AQ58" s="65">
        <f t="shared" si="27"/>
        <v>0</v>
      </c>
      <c r="AR58" s="60"/>
      <c r="AS58" s="104"/>
      <c r="AT58" s="107"/>
      <c r="AU58" s="4"/>
      <c r="AV58" s="108"/>
    </row>
    <row r="59" spans="1:48" ht="12.75" customHeight="1">
      <c r="A59" s="76">
        <v>46</v>
      </c>
      <c r="B59" s="79" t="s">
        <v>94</v>
      </c>
      <c r="C59" s="71">
        <v>10017.6</v>
      </c>
      <c r="D59" s="66">
        <v>1072.56</v>
      </c>
      <c r="E59" s="43">
        <v>13.81</v>
      </c>
      <c r="F59" s="44">
        <f>D59*E59</f>
        <v>14812.05</v>
      </c>
      <c r="G59" s="72">
        <v>393</v>
      </c>
      <c r="H59" s="46">
        <f>D59/G59</f>
        <v>2.73</v>
      </c>
      <c r="I59" s="47"/>
      <c r="J59" s="73"/>
      <c r="K59" s="73"/>
      <c r="L59" s="49"/>
      <c r="M59" s="50">
        <f>U59/C59</f>
        <v>0.027</v>
      </c>
      <c r="N59" s="77">
        <f>Z59/AH59</f>
        <v>19.825</v>
      </c>
      <c r="O59" s="78">
        <f>AS59/G59</f>
        <v>165.765</v>
      </c>
      <c r="P59" s="53"/>
      <c r="Q59" s="54">
        <v>69.3</v>
      </c>
      <c r="R59" s="43">
        <v>726.31</v>
      </c>
      <c r="S59" s="55">
        <f>Q59*R59</f>
        <v>50333.28</v>
      </c>
      <c r="T59" s="42">
        <f>Q59+U59</f>
        <v>342.74</v>
      </c>
      <c r="U59" s="42">
        <v>273.44</v>
      </c>
      <c r="V59" s="43">
        <v>726.31</v>
      </c>
      <c r="W59" s="55">
        <f t="shared" si="10"/>
        <v>198602.21</v>
      </c>
      <c r="X59" s="42">
        <f>U59/C59*AH59</f>
        <v>273.151</v>
      </c>
      <c r="Y59" s="43">
        <v>726.31</v>
      </c>
      <c r="Z59" s="48">
        <f>X59*Y59</f>
        <v>198392.3</v>
      </c>
      <c r="AA59" s="55">
        <f>AE59+W59</f>
        <v>263747.86</v>
      </c>
      <c r="AB59" s="46">
        <f>L59*0.5</f>
        <v>0</v>
      </c>
      <c r="AC59" s="56">
        <f>F59/V59</f>
        <v>20.394</v>
      </c>
      <c r="AD59" s="56">
        <f>Q59+AC59</f>
        <v>89.694</v>
      </c>
      <c r="AE59" s="55">
        <f t="shared" si="17"/>
        <v>65145.65</v>
      </c>
      <c r="AF59" s="113"/>
      <c r="AG59" s="74"/>
      <c r="AH59" s="74">
        <v>10007</v>
      </c>
      <c r="AI59" s="59">
        <f>U59</f>
        <v>273.44</v>
      </c>
      <c r="AJ59" s="60">
        <f>AI59*C59/AH59</f>
        <v>273.73</v>
      </c>
      <c r="AK59" s="61">
        <f>AJ59*726.31</f>
        <v>198812.84</v>
      </c>
      <c r="AL59" s="66"/>
      <c r="AM59" s="63">
        <f t="shared" si="28"/>
        <v>0</v>
      </c>
      <c r="AN59" s="66"/>
      <c r="AO59" s="65">
        <f t="shared" si="26"/>
        <v>0</v>
      </c>
      <c r="AP59" s="76"/>
      <c r="AQ59" s="65">
        <f t="shared" si="27"/>
        <v>0</v>
      </c>
      <c r="AR59" s="60">
        <f t="shared" si="22"/>
        <v>89.694</v>
      </c>
      <c r="AS59" s="67">
        <f>AE59-AQ59</f>
        <v>65145.65</v>
      </c>
      <c r="AT59" s="48">
        <f>AS59/D59</f>
        <v>60.74</v>
      </c>
      <c r="AU59" s="76">
        <v>46</v>
      </c>
      <c r="AV59" s="79" t="s">
        <v>94</v>
      </c>
    </row>
    <row r="60" spans="1:48" ht="12.75" customHeight="1">
      <c r="A60" s="76"/>
      <c r="B60" s="79"/>
      <c r="C60" s="71"/>
      <c r="D60" s="66"/>
      <c r="E60" s="105"/>
      <c r="F60" s="44"/>
      <c r="G60" s="72"/>
      <c r="H60" s="124"/>
      <c r="I60" s="47"/>
      <c r="J60" s="66"/>
      <c r="K60" s="66"/>
      <c r="L60" s="49"/>
      <c r="M60" s="106"/>
      <c r="N60" s="125"/>
      <c r="O60" s="126"/>
      <c r="P60" s="127"/>
      <c r="Q60" s="54"/>
      <c r="R60" s="105"/>
      <c r="S60" s="55"/>
      <c r="T60" s="66"/>
      <c r="U60" s="42"/>
      <c r="V60" s="105"/>
      <c r="W60" s="55"/>
      <c r="X60" s="99"/>
      <c r="Y60" s="100"/>
      <c r="Z60" s="100"/>
      <c r="AA60" s="55"/>
      <c r="AB60" s="46"/>
      <c r="AC60" s="56"/>
      <c r="AD60" s="56"/>
      <c r="AE60" s="55"/>
      <c r="AF60" s="113"/>
      <c r="AG60" s="74"/>
      <c r="AH60" s="74"/>
      <c r="AI60" s="102"/>
      <c r="AJ60" s="103"/>
      <c r="AK60" s="61"/>
      <c r="AL60" s="66"/>
      <c r="AM60" s="3"/>
      <c r="AN60" s="66"/>
      <c r="AO60" s="102"/>
      <c r="AP60" s="76"/>
      <c r="AQ60" s="4"/>
      <c r="AR60" s="60"/>
      <c r="AS60" s="67"/>
      <c r="AT60" s="107"/>
      <c r="AU60" s="76"/>
      <c r="AV60" s="79"/>
    </row>
    <row r="61" spans="1:48" ht="12.75">
      <c r="A61" s="76"/>
      <c r="B61" s="108" t="s">
        <v>95</v>
      </c>
      <c r="C61" s="109">
        <f>SUM(C57:C59)</f>
        <v>180057.1</v>
      </c>
      <c r="D61" s="102">
        <f>D57+D59</f>
        <v>21357.753</v>
      </c>
      <c r="E61" s="105"/>
      <c r="F61" s="128">
        <f>SUM(F57:F59)</f>
        <v>294950.55</v>
      </c>
      <c r="G61" s="116">
        <f>G57+G59</f>
        <v>7181</v>
      </c>
      <c r="H61" s="129"/>
      <c r="I61" s="130"/>
      <c r="J61" s="66"/>
      <c r="K61" s="66"/>
      <c r="L61" s="117"/>
      <c r="M61" s="131"/>
      <c r="N61" s="132"/>
      <c r="O61" s="133"/>
      <c r="P61" s="134"/>
      <c r="Q61" s="118">
        <f>Q57+Q59</f>
        <v>1360.33</v>
      </c>
      <c r="R61" s="66"/>
      <c r="S61" s="66">
        <f>S57+S59</f>
        <v>988021.28</v>
      </c>
      <c r="T61" s="102">
        <f>T57+T59</f>
        <v>6501.291</v>
      </c>
      <c r="U61" s="102">
        <f>U57+U59</f>
        <v>5140.961</v>
      </c>
      <c r="V61" s="66"/>
      <c r="W61" s="66">
        <f>W57+W59</f>
        <v>3733931.4</v>
      </c>
      <c r="X61" s="99">
        <f>SUM(X57:X59)</f>
        <v>5069.96</v>
      </c>
      <c r="Y61" s="117"/>
      <c r="Z61" s="99">
        <f>SUM(Z57:Z59)</f>
        <v>3682364.82</v>
      </c>
      <c r="AA61" s="73">
        <f>AA57+AA59</f>
        <v>5016906.48</v>
      </c>
      <c r="AB61" s="122"/>
      <c r="AC61" s="123">
        <f>AC57+AC59</f>
        <v>406.1</v>
      </c>
      <c r="AD61" s="122">
        <f>AD57+AD59</f>
        <v>1766.43</v>
      </c>
      <c r="AE61" s="65">
        <f>SUM(AE57:AE59)</f>
        <v>1282975.08</v>
      </c>
      <c r="AF61" s="101"/>
      <c r="AG61" s="74"/>
      <c r="AH61" s="109">
        <f>SUM(AH57:AH59)</f>
        <v>177475.1</v>
      </c>
      <c r="AI61" s="102">
        <f>AI57+AI59</f>
        <v>5140.961</v>
      </c>
      <c r="AJ61" s="102">
        <f aca="true" t="shared" si="30" ref="AJ61:AS61">AJ57+AJ59</f>
        <v>5216.822</v>
      </c>
      <c r="AK61" s="61">
        <f>AJ61*726.31</f>
        <v>3789029.99</v>
      </c>
      <c r="AL61" s="102">
        <f t="shared" si="30"/>
        <v>1.841</v>
      </c>
      <c r="AM61" s="102">
        <f t="shared" si="30"/>
        <v>1337.46</v>
      </c>
      <c r="AN61" s="102">
        <f t="shared" si="30"/>
        <v>11.9</v>
      </c>
      <c r="AO61" s="102">
        <f t="shared" si="30"/>
        <v>160.76</v>
      </c>
      <c r="AP61" s="102">
        <f t="shared" si="30"/>
        <v>13.742</v>
      </c>
      <c r="AQ61" s="102">
        <f t="shared" si="30"/>
        <v>1498.22</v>
      </c>
      <c r="AR61" s="102">
        <f t="shared" si="30"/>
        <v>1764.366</v>
      </c>
      <c r="AS61" s="102">
        <f t="shared" si="30"/>
        <v>1281476.86</v>
      </c>
      <c r="AT61" s="65"/>
      <c r="AU61" s="76"/>
      <c r="AV61" s="108" t="s">
        <v>95</v>
      </c>
    </row>
    <row r="62" spans="1:45" ht="13.5" customHeight="1" hidden="1">
      <c r="A62" s="76"/>
      <c r="B62" s="79"/>
      <c r="C62" s="71"/>
      <c r="D62" s="66"/>
      <c r="E62" s="105"/>
      <c r="F62" s="135"/>
      <c r="G62" s="136"/>
      <c r="H62" s="136"/>
      <c r="I62" s="136"/>
      <c r="J62" s="102"/>
      <c r="K62" s="102"/>
      <c r="L62" s="117"/>
      <c r="M62" s="137"/>
      <c r="N62" s="138"/>
      <c r="O62" s="139"/>
      <c r="P62" s="38"/>
      <c r="Q62" s="121"/>
      <c r="R62" s="66"/>
      <c r="S62" s="66"/>
      <c r="T62" s="102"/>
      <c r="U62" s="66"/>
      <c r="V62" s="66"/>
      <c r="W62" s="66"/>
      <c r="X62" s="99"/>
      <c r="Y62" s="99"/>
      <c r="Z62" s="99"/>
      <c r="AA62" s="122"/>
      <c r="AB62" s="122"/>
      <c r="AC62" s="123"/>
      <c r="AD62" s="122"/>
      <c r="AE62" s="122"/>
      <c r="AF62" s="14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</row>
    <row r="63" spans="1:45" ht="12.75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143"/>
      <c r="Q63" s="143"/>
      <c r="R63" s="143"/>
      <c r="S63" s="143"/>
      <c r="T63" s="143"/>
      <c r="U63" s="143"/>
      <c r="V63" s="143"/>
      <c r="W63" s="143"/>
      <c r="AA63" s="144"/>
      <c r="AB63" s="140"/>
      <c r="AC63" s="144"/>
      <c r="AD63" s="144"/>
      <c r="AE63" s="144"/>
      <c r="AF63" s="144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</row>
    <row r="64" spans="1:45" ht="12.75">
      <c r="A64" s="215" t="s">
        <v>96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143"/>
      <c r="P64" s="143"/>
      <c r="Q64" s="143"/>
      <c r="R64" s="143"/>
      <c r="S64" s="143"/>
      <c r="T64" s="145"/>
      <c r="U64" s="143"/>
      <c r="V64" s="143"/>
      <c r="W64" s="143"/>
      <c r="AA64" s="37"/>
      <c r="AB64" s="37"/>
      <c r="AC64" s="37"/>
      <c r="AD64" s="146"/>
      <c r="AE64" s="146"/>
      <c r="AF64" s="146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</row>
    <row r="65" spans="1:45" ht="12.75">
      <c r="A65" s="147"/>
      <c r="B65" s="147"/>
      <c r="C65" s="148"/>
      <c r="D65" s="148"/>
      <c r="E65" s="148"/>
      <c r="F65" s="148"/>
      <c r="G65" s="148"/>
      <c r="H65" s="148"/>
      <c r="I65" s="148"/>
      <c r="J65" s="149"/>
      <c r="K65" s="149"/>
      <c r="L65" s="149"/>
      <c r="M65" s="149"/>
      <c r="N65" s="149"/>
      <c r="O65" s="143"/>
      <c r="P65" s="143"/>
      <c r="Q65" s="143"/>
      <c r="R65" s="143"/>
      <c r="S65" s="143"/>
      <c r="T65" s="143"/>
      <c r="U65" s="143"/>
      <c r="V65" s="143"/>
      <c r="W65" s="143"/>
      <c r="AA65" s="37"/>
      <c r="AB65" s="37"/>
      <c r="AC65" s="37"/>
      <c r="AD65" s="146"/>
      <c r="AE65" s="146"/>
      <c r="AF65" s="146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</row>
    <row r="66" spans="1:45" ht="12.75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143"/>
      <c r="Q66" s="143"/>
      <c r="R66" s="143"/>
      <c r="S66" s="143"/>
      <c r="T66" s="143"/>
      <c r="U66" s="143"/>
      <c r="V66" s="143"/>
      <c r="W66" s="143"/>
      <c r="AA66" s="37"/>
      <c r="AB66" s="37"/>
      <c r="AC66" s="37"/>
      <c r="AD66" s="146"/>
      <c r="AE66" s="146"/>
      <c r="AF66" s="146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</row>
    <row r="67" spans="1:45" ht="12.75">
      <c r="A67" s="150"/>
      <c r="B67" s="147"/>
      <c r="C67" s="151"/>
      <c r="D67" s="151"/>
      <c r="E67" s="151"/>
      <c r="F67" s="151"/>
      <c r="G67" s="151"/>
      <c r="H67" s="151"/>
      <c r="I67" s="151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AA67" s="37"/>
      <c r="AB67" s="37"/>
      <c r="AC67" s="37"/>
      <c r="AD67" s="146"/>
      <c r="AE67" s="146"/>
      <c r="AF67" s="146"/>
      <c r="AQ67" s="37"/>
      <c r="AR67" s="37"/>
      <c r="AS67" s="37"/>
    </row>
    <row r="68" spans="1:45" ht="12.75">
      <c r="A68" s="150"/>
      <c r="B68" s="147"/>
      <c r="C68" s="151"/>
      <c r="D68" s="151"/>
      <c r="E68" s="151"/>
      <c r="F68" s="151"/>
      <c r="G68" s="151"/>
      <c r="H68" s="151"/>
      <c r="I68" s="151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AA68" s="37"/>
      <c r="AB68" s="37"/>
      <c r="AC68" s="37"/>
      <c r="AD68" s="146"/>
      <c r="AE68" s="146"/>
      <c r="AF68" s="146"/>
      <c r="AQ68" s="37"/>
      <c r="AR68" s="37"/>
      <c r="AS68" s="37"/>
    </row>
    <row r="69" spans="1:45" ht="12.75">
      <c r="A69" s="150"/>
      <c r="B69" s="147"/>
      <c r="C69" s="151"/>
      <c r="D69" s="151"/>
      <c r="E69" s="151"/>
      <c r="F69" s="151"/>
      <c r="G69" s="151"/>
      <c r="H69" s="151"/>
      <c r="I69" s="151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AA69" s="37"/>
      <c r="AB69" s="37"/>
      <c r="AC69" s="37"/>
      <c r="AD69" s="146"/>
      <c r="AE69" s="146"/>
      <c r="AF69" s="146"/>
      <c r="AQ69" s="37"/>
      <c r="AR69" s="37"/>
      <c r="AS69" s="37"/>
    </row>
    <row r="70" spans="1:45" ht="12.75">
      <c r="A70" s="150"/>
      <c r="B70" s="147"/>
      <c r="C70" s="151"/>
      <c r="D70" s="151"/>
      <c r="E70" s="151"/>
      <c r="F70" s="151"/>
      <c r="G70" s="151"/>
      <c r="H70" s="151"/>
      <c r="I70" s="151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AA70" s="37"/>
      <c r="AB70" s="37"/>
      <c r="AC70" s="37"/>
      <c r="AD70" s="146"/>
      <c r="AE70" s="146"/>
      <c r="AF70" s="146"/>
      <c r="AQ70" s="37"/>
      <c r="AR70" s="37"/>
      <c r="AS70" s="37"/>
    </row>
    <row r="71" spans="1:45" ht="12.75">
      <c r="A71" s="150"/>
      <c r="B71" s="147"/>
      <c r="C71" s="151"/>
      <c r="D71" s="151"/>
      <c r="E71" s="151"/>
      <c r="F71" s="151"/>
      <c r="G71" s="151"/>
      <c r="H71" s="151"/>
      <c r="I71" s="151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AA71" s="37"/>
      <c r="AB71" s="37"/>
      <c r="AC71" s="37"/>
      <c r="AD71" s="146"/>
      <c r="AE71" s="146"/>
      <c r="AF71" s="146"/>
      <c r="AQ71" s="37"/>
      <c r="AR71" s="37"/>
      <c r="AS71" s="37"/>
    </row>
    <row r="72" spans="1:45" ht="12.75">
      <c r="A72" s="150"/>
      <c r="B72" s="147"/>
      <c r="C72" s="151"/>
      <c r="D72" s="151"/>
      <c r="E72" s="151"/>
      <c r="F72" s="151"/>
      <c r="G72" s="151"/>
      <c r="H72" s="151"/>
      <c r="I72" s="151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AA72" s="37"/>
      <c r="AB72" s="37"/>
      <c r="AC72" s="37"/>
      <c r="AD72" s="146"/>
      <c r="AE72" s="146"/>
      <c r="AF72" s="146"/>
      <c r="AQ72" s="37"/>
      <c r="AR72" s="37"/>
      <c r="AS72" s="37"/>
    </row>
    <row r="73" spans="1:45" ht="12.75">
      <c r="A73" s="150"/>
      <c r="B73" s="147"/>
      <c r="C73" s="151"/>
      <c r="D73" s="151"/>
      <c r="E73" s="151"/>
      <c r="F73" s="151"/>
      <c r="G73" s="151"/>
      <c r="H73" s="151"/>
      <c r="I73" s="151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AA73" s="37"/>
      <c r="AB73" s="37"/>
      <c r="AC73" s="37"/>
      <c r="AD73" s="146"/>
      <c r="AE73" s="146"/>
      <c r="AF73" s="146"/>
      <c r="AQ73" s="37"/>
      <c r="AR73" s="37"/>
      <c r="AS73" s="37"/>
    </row>
    <row r="74" spans="1:45" ht="12.75">
      <c r="A74" s="150"/>
      <c r="B74" s="147"/>
      <c r="C74" s="151"/>
      <c r="D74" s="151"/>
      <c r="E74" s="151"/>
      <c r="F74" s="151"/>
      <c r="G74" s="151"/>
      <c r="H74" s="151"/>
      <c r="I74" s="151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AA74" s="37"/>
      <c r="AB74" s="37"/>
      <c r="AC74" s="37"/>
      <c r="AD74" s="146"/>
      <c r="AE74" s="146"/>
      <c r="AF74" s="146"/>
      <c r="AQ74" s="37"/>
      <c r="AR74" s="37"/>
      <c r="AS74" s="37"/>
    </row>
    <row r="75" spans="1:45" ht="12.75">
      <c r="A75" s="150"/>
      <c r="B75" s="147"/>
      <c r="C75" s="151"/>
      <c r="D75" s="151"/>
      <c r="E75" s="151"/>
      <c r="F75" s="151"/>
      <c r="G75" s="151"/>
      <c r="H75" s="151"/>
      <c r="I75" s="151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AA75" s="37"/>
      <c r="AB75" s="37"/>
      <c r="AC75" s="37"/>
      <c r="AD75" s="146"/>
      <c r="AE75" s="146"/>
      <c r="AF75" s="146"/>
      <c r="AQ75" s="37"/>
      <c r="AR75" s="37"/>
      <c r="AS75" s="37"/>
    </row>
    <row r="76" spans="1:45" ht="12.75">
      <c r="A76" s="150"/>
      <c r="B76" s="147"/>
      <c r="C76" s="151"/>
      <c r="D76" s="151"/>
      <c r="E76" s="151"/>
      <c r="F76" s="151"/>
      <c r="G76" s="151"/>
      <c r="H76" s="151"/>
      <c r="I76" s="151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AA76" s="37"/>
      <c r="AB76" s="37"/>
      <c r="AC76" s="37"/>
      <c r="AD76" s="146"/>
      <c r="AE76" s="146"/>
      <c r="AF76" s="146"/>
      <c r="AQ76" s="37"/>
      <c r="AR76" s="37"/>
      <c r="AS76" s="37"/>
    </row>
    <row r="77" spans="1:45" ht="12.75">
      <c r="A77" s="150"/>
      <c r="B77" s="147"/>
      <c r="C77" s="151"/>
      <c r="D77" s="151"/>
      <c r="E77" s="151"/>
      <c r="F77" s="151"/>
      <c r="G77" s="151"/>
      <c r="H77" s="151"/>
      <c r="I77" s="151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AA77" s="37"/>
      <c r="AB77" s="37"/>
      <c r="AC77" s="37"/>
      <c r="AD77" s="146"/>
      <c r="AE77" s="146"/>
      <c r="AF77" s="146"/>
      <c r="AQ77" s="37"/>
      <c r="AR77" s="37"/>
      <c r="AS77" s="37"/>
    </row>
    <row r="78" spans="1:45" ht="12.75">
      <c r="A78" s="150"/>
      <c r="B78" s="147"/>
      <c r="C78" s="151"/>
      <c r="D78" s="151"/>
      <c r="E78" s="151"/>
      <c r="F78" s="151"/>
      <c r="G78" s="151"/>
      <c r="H78" s="151"/>
      <c r="I78" s="151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AA78" s="37"/>
      <c r="AB78" s="37"/>
      <c r="AC78" s="37"/>
      <c r="AD78" s="146"/>
      <c r="AE78" s="146"/>
      <c r="AF78" s="146"/>
      <c r="AQ78" s="37"/>
      <c r="AR78" s="37"/>
      <c r="AS78" s="37"/>
    </row>
    <row r="79" spans="1:45" ht="12.75">
      <c r="A79" s="150"/>
      <c r="B79" s="147"/>
      <c r="C79" s="151"/>
      <c r="D79" s="151"/>
      <c r="E79" s="151"/>
      <c r="F79" s="151"/>
      <c r="G79" s="151"/>
      <c r="H79" s="151"/>
      <c r="I79" s="151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AA79" s="37"/>
      <c r="AB79" s="37"/>
      <c r="AC79" s="37"/>
      <c r="AD79" s="146"/>
      <c r="AE79" s="146"/>
      <c r="AF79" s="146"/>
      <c r="AQ79" s="37"/>
      <c r="AR79" s="37"/>
      <c r="AS79" s="37"/>
    </row>
    <row r="80" spans="1:45" ht="12.75">
      <c r="A80" s="152"/>
      <c r="B80" s="153"/>
      <c r="C80" s="154"/>
      <c r="D80" s="154"/>
      <c r="E80" s="154"/>
      <c r="F80" s="154"/>
      <c r="G80" s="154"/>
      <c r="H80" s="154"/>
      <c r="I80" s="154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AA80" s="37"/>
      <c r="AB80" s="37"/>
      <c r="AC80" s="37"/>
      <c r="AD80" s="146"/>
      <c r="AE80" s="146"/>
      <c r="AF80" s="146"/>
      <c r="AQ80" s="37"/>
      <c r="AR80" s="37"/>
      <c r="AS80" s="37"/>
    </row>
    <row r="81" spans="3:45" ht="12.75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AA81" s="37"/>
      <c r="AB81" s="37"/>
      <c r="AC81" s="37"/>
      <c r="AD81" s="146"/>
      <c r="AE81" s="146"/>
      <c r="AF81" s="146"/>
      <c r="AQ81" s="37"/>
      <c r="AR81" s="37"/>
      <c r="AS81" s="37"/>
    </row>
    <row r="82" spans="27:45" ht="12.75">
      <c r="AA82" s="37"/>
      <c r="AB82" s="37"/>
      <c r="AC82" s="37"/>
      <c r="AD82" s="146"/>
      <c r="AE82" s="146"/>
      <c r="AF82" s="146"/>
      <c r="AQ82" s="37"/>
      <c r="AR82" s="37"/>
      <c r="AS82" s="37"/>
    </row>
    <row r="83" spans="27:45" ht="12.75">
      <c r="AA83" s="37"/>
      <c r="AB83" s="37"/>
      <c r="AC83" s="37"/>
      <c r="AD83" s="146"/>
      <c r="AE83" s="146"/>
      <c r="AF83" s="146"/>
      <c r="AQ83" s="37"/>
      <c r="AR83" s="37"/>
      <c r="AS83" s="37"/>
    </row>
    <row r="84" spans="27:45" ht="12.75">
      <c r="AA84" s="37"/>
      <c r="AB84" s="37"/>
      <c r="AC84" s="37"/>
      <c r="AD84" s="146"/>
      <c r="AE84" s="146"/>
      <c r="AF84" s="146"/>
      <c r="AQ84" s="37"/>
      <c r="AR84" s="37"/>
      <c r="AS84" s="37"/>
    </row>
    <row r="85" spans="27:45" ht="12.75">
      <c r="AA85" s="37"/>
      <c r="AB85" s="37"/>
      <c r="AC85" s="37"/>
      <c r="AD85" s="146"/>
      <c r="AE85" s="146"/>
      <c r="AF85" s="146"/>
      <c r="AQ85" s="37"/>
      <c r="AR85" s="37"/>
      <c r="AS85" s="37"/>
    </row>
    <row r="86" spans="27:45" ht="12.75">
      <c r="AA86" s="37"/>
      <c r="AB86" s="37"/>
      <c r="AC86" s="37"/>
      <c r="AD86" s="146"/>
      <c r="AE86" s="146"/>
      <c r="AF86" s="146"/>
      <c r="AQ86" s="37"/>
      <c r="AR86" s="37"/>
      <c r="AS86" s="37"/>
    </row>
    <row r="87" spans="27:45" ht="12.75">
      <c r="AA87" s="37"/>
      <c r="AB87" s="37"/>
      <c r="AC87" s="37"/>
      <c r="AD87" s="146"/>
      <c r="AE87" s="146"/>
      <c r="AF87" s="146"/>
      <c r="AQ87" s="37"/>
      <c r="AR87" s="37"/>
      <c r="AS87" s="37"/>
    </row>
    <row r="88" spans="27:45" ht="12.75">
      <c r="AA88" s="37"/>
      <c r="AB88" s="37"/>
      <c r="AC88" s="37"/>
      <c r="AD88" s="146"/>
      <c r="AE88" s="146"/>
      <c r="AF88" s="146"/>
      <c r="AQ88" s="37"/>
      <c r="AR88" s="37"/>
      <c r="AS88" s="37"/>
    </row>
    <row r="89" spans="27:45" ht="12.75">
      <c r="AA89" s="37"/>
      <c r="AB89" s="37"/>
      <c r="AC89" s="37"/>
      <c r="AD89" s="146"/>
      <c r="AE89" s="146"/>
      <c r="AF89" s="146"/>
      <c r="AQ89" s="37"/>
      <c r="AR89" s="37"/>
      <c r="AS89" s="37"/>
    </row>
    <row r="90" spans="27:45" ht="12.75">
      <c r="AA90" s="37"/>
      <c r="AB90" s="37"/>
      <c r="AC90" s="37"/>
      <c r="AD90" s="37"/>
      <c r="AE90" s="37"/>
      <c r="AF90" s="37"/>
      <c r="AQ90" s="37"/>
      <c r="AR90" s="37"/>
      <c r="AS90" s="37"/>
    </row>
    <row r="91" spans="27:45" ht="12.75">
      <c r="AA91" s="37"/>
      <c r="AB91" s="37"/>
      <c r="AC91" s="37"/>
      <c r="AD91" s="37"/>
      <c r="AE91" s="37"/>
      <c r="AF91" s="37"/>
      <c r="AQ91" s="37"/>
      <c r="AR91" s="37"/>
      <c r="AS91" s="37"/>
    </row>
    <row r="92" spans="27:45" ht="12.75">
      <c r="AA92" s="37"/>
      <c r="AB92" s="37"/>
      <c r="AC92" s="37"/>
      <c r="AD92" s="37"/>
      <c r="AE92" s="37"/>
      <c r="AF92" s="37"/>
      <c r="AQ92" s="37"/>
      <c r="AR92" s="37"/>
      <c r="AS92" s="37"/>
    </row>
    <row r="93" spans="27:45" ht="12.75">
      <c r="AA93" s="37"/>
      <c r="AB93" s="37"/>
      <c r="AC93" s="37"/>
      <c r="AD93" s="37"/>
      <c r="AE93" s="37"/>
      <c r="AF93" s="37"/>
      <c r="AQ93" s="37"/>
      <c r="AR93" s="37"/>
      <c r="AS93" s="37"/>
    </row>
    <row r="94" spans="27:45" ht="12.75">
      <c r="AA94" s="37"/>
      <c r="AB94" s="37"/>
      <c r="AC94" s="37"/>
      <c r="AD94" s="37"/>
      <c r="AE94" s="37"/>
      <c r="AF94" s="37"/>
      <c r="AQ94" s="37"/>
      <c r="AR94" s="37"/>
      <c r="AS94" s="37"/>
    </row>
    <row r="95" spans="43:45" ht="12.75">
      <c r="AQ95" s="37"/>
      <c r="AR95" s="37"/>
      <c r="AS95" s="37"/>
    </row>
    <row r="96" spans="43:45" ht="12.75">
      <c r="AQ96" s="37"/>
      <c r="AR96" s="37"/>
      <c r="AS96" s="37"/>
    </row>
    <row r="97" spans="43:45" ht="12.75">
      <c r="AQ97" s="37"/>
      <c r="AR97" s="37"/>
      <c r="AS97" s="37"/>
    </row>
    <row r="98" spans="43:45" ht="12.75">
      <c r="AQ98" s="37"/>
      <c r="AR98" s="37"/>
      <c r="AS98" s="37"/>
    </row>
    <row r="99" spans="43:45" ht="12.75">
      <c r="AQ99" s="37"/>
      <c r="AR99" s="37"/>
      <c r="AS99" s="37"/>
    </row>
    <row r="100" spans="43:45" ht="12.75">
      <c r="AQ100" s="37"/>
      <c r="AR100" s="37"/>
      <c r="AS100" s="37"/>
    </row>
    <row r="101" spans="43:45" ht="12.75">
      <c r="AQ101" s="37"/>
      <c r="AR101" s="37"/>
      <c r="AS101" s="37"/>
    </row>
    <row r="102" spans="43:45" ht="12.75">
      <c r="AQ102" s="37"/>
      <c r="AR102" s="37"/>
      <c r="AS102" s="37"/>
    </row>
    <row r="103" spans="43:45" ht="12.75">
      <c r="AQ103" s="37"/>
      <c r="AR103" s="37"/>
      <c r="AS103" s="37"/>
    </row>
    <row r="104" spans="43:45" ht="12.75">
      <c r="AQ104" s="37"/>
      <c r="AR104" s="37"/>
      <c r="AS104" s="37"/>
    </row>
    <row r="105" spans="43:45" ht="12.75">
      <c r="AQ105" s="37"/>
      <c r="AR105" s="37"/>
      <c r="AS105" s="37"/>
    </row>
    <row r="106" spans="43:45" ht="12.75">
      <c r="AQ106" s="37"/>
      <c r="AR106" s="37"/>
      <c r="AS106" s="37"/>
    </row>
    <row r="107" spans="43:45" ht="12.75">
      <c r="AQ107" s="37"/>
      <c r="AR107" s="37"/>
      <c r="AS107" s="37"/>
    </row>
    <row r="108" spans="43:45" ht="12.75">
      <c r="AQ108" s="37"/>
      <c r="AR108" s="37"/>
      <c r="AS108" s="37"/>
    </row>
    <row r="109" spans="43:45" ht="12.75">
      <c r="AQ109" s="37"/>
      <c r="AR109" s="37"/>
      <c r="AS109" s="37"/>
    </row>
    <row r="110" spans="43:45" ht="12.75">
      <c r="AQ110" s="37"/>
      <c r="AR110" s="37"/>
      <c r="AS110" s="37"/>
    </row>
    <row r="111" spans="43:45" ht="12.75">
      <c r="AQ111" s="37"/>
      <c r="AR111" s="37"/>
      <c r="AS111" s="37"/>
    </row>
    <row r="112" spans="43:45" ht="12.75">
      <c r="AQ112" s="37"/>
      <c r="AR112" s="37"/>
      <c r="AS112" s="37"/>
    </row>
    <row r="113" spans="43:45" ht="12.75">
      <c r="AQ113" s="37"/>
      <c r="AR113" s="37"/>
      <c r="AS113" s="37"/>
    </row>
    <row r="114" spans="43:45" ht="12.75">
      <c r="AQ114" s="37"/>
      <c r="AR114" s="37"/>
      <c r="AS114" s="37"/>
    </row>
    <row r="115" spans="43:45" ht="12.75">
      <c r="AQ115" s="37"/>
      <c r="AR115" s="37"/>
      <c r="AS115" s="37"/>
    </row>
    <row r="116" spans="43:45" ht="12.75">
      <c r="AQ116" s="37"/>
      <c r="AR116" s="37"/>
      <c r="AS116" s="37"/>
    </row>
    <row r="117" spans="43:45" ht="12.75">
      <c r="AQ117" s="37"/>
      <c r="AR117" s="37"/>
      <c r="AS117" s="37"/>
    </row>
    <row r="118" spans="43:45" ht="12.75">
      <c r="AQ118" s="37"/>
      <c r="AR118" s="37"/>
      <c r="AS118" s="37"/>
    </row>
    <row r="119" spans="43:45" ht="12.75">
      <c r="AQ119" s="37"/>
      <c r="AR119" s="37"/>
      <c r="AS119" s="37"/>
    </row>
    <row r="120" spans="43:45" ht="12.75">
      <c r="AQ120" s="37"/>
      <c r="AR120" s="37"/>
      <c r="AS120" s="37"/>
    </row>
    <row r="121" spans="43:45" ht="12.75">
      <c r="AQ121" s="37"/>
      <c r="AR121" s="37"/>
      <c r="AS121" s="37"/>
    </row>
    <row r="122" spans="43:45" ht="12.75">
      <c r="AQ122" s="37"/>
      <c r="AR122" s="37"/>
      <c r="AS122" s="37"/>
    </row>
    <row r="123" spans="43:45" ht="12.75">
      <c r="AQ123" s="37"/>
      <c r="AR123" s="37"/>
      <c r="AS123" s="37"/>
    </row>
    <row r="124" spans="43:45" ht="12.75">
      <c r="AQ124" s="37"/>
      <c r="AR124" s="37"/>
      <c r="AS124" s="37"/>
    </row>
    <row r="125" spans="43:45" ht="12.75">
      <c r="AQ125" s="37"/>
      <c r="AR125" s="37"/>
      <c r="AS125" s="37"/>
    </row>
    <row r="126" spans="43:45" ht="12.75">
      <c r="AQ126" s="37"/>
      <c r="AR126" s="37"/>
      <c r="AS126" s="37"/>
    </row>
    <row r="127" spans="43:45" ht="12.75">
      <c r="AQ127" s="37"/>
      <c r="AR127" s="37"/>
      <c r="AS127" s="37"/>
    </row>
    <row r="128" spans="43:45" ht="12.75">
      <c r="AQ128" s="37"/>
      <c r="AR128" s="37"/>
      <c r="AS128" s="37"/>
    </row>
    <row r="129" spans="43:45" ht="12.75">
      <c r="AQ129" s="37"/>
      <c r="AR129" s="37"/>
      <c r="AS129" s="37"/>
    </row>
    <row r="130" spans="43:45" ht="12.75">
      <c r="AQ130" s="37"/>
      <c r="AR130" s="37"/>
      <c r="AS130" s="37"/>
    </row>
    <row r="131" spans="43:45" ht="12.75">
      <c r="AQ131" s="37"/>
      <c r="AR131" s="37"/>
      <c r="AS131" s="37"/>
    </row>
    <row r="132" spans="43:45" ht="12.75">
      <c r="AQ132" s="37"/>
      <c r="AR132" s="37"/>
      <c r="AS132" s="37"/>
    </row>
    <row r="133" spans="43:45" ht="12.75">
      <c r="AQ133" s="37"/>
      <c r="AR133" s="37"/>
      <c r="AS133" s="37"/>
    </row>
    <row r="134" spans="43:45" ht="12.75">
      <c r="AQ134" s="37"/>
      <c r="AR134" s="37"/>
      <c r="AS134" s="37"/>
    </row>
    <row r="135" spans="43:45" ht="12.75">
      <c r="AQ135" s="37"/>
      <c r="AR135" s="37"/>
      <c r="AS135" s="37"/>
    </row>
    <row r="136" spans="43:45" ht="12.75">
      <c r="AQ136" s="37"/>
      <c r="AR136" s="37"/>
      <c r="AS136" s="37"/>
    </row>
  </sheetData>
  <sheetProtection selectLockedCells="1" selectUnlockedCells="1"/>
  <mergeCells count="17">
    <mergeCell ref="AV7:AV8"/>
    <mergeCell ref="A64:N64"/>
    <mergeCell ref="T7:T8"/>
    <mergeCell ref="U7:W7"/>
    <mergeCell ref="X7:AE7"/>
    <mergeCell ref="AL7:AQ7"/>
    <mergeCell ref="AT7:AT8"/>
    <mergeCell ref="AU7:AU8"/>
    <mergeCell ref="A5:N5"/>
    <mergeCell ref="A7:A8"/>
    <mergeCell ref="B7:B8"/>
    <mergeCell ref="C7:C8"/>
    <mergeCell ref="D7:F7"/>
    <mergeCell ref="G7:G8"/>
    <mergeCell ref="H7:H8"/>
    <mergeCell ref="J7:L7"/>
    <mergeCell ref="M7:S7"/>
  </mergeCells>
  <printOptions/>
  <pageMargins left="0" right="0" top="0" bottom="0" header="0.5118055555555555" footer="0.5118055555555555"/>
  <pageSetup fitToWidth="2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28"/>
  <sheetViews>
    <sheetView tabSelected="1" zoomScalePageLayoutView="0" workbookViewId="0" topLeftCell="M28">
      <selection activeCell="Z59" sqref="Z59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0" style="0" hidden="1" customWidth="1"/>
    <col min="9" max="10" width="12.125" style="0" customWidth="1"/>
    <col min="11" max="11" width="11.625" style="200" customWidth="1"/>
    <col min="12" max="18" width="11.625" style="0" customWidth="1"/>
    <col min="19" max="19" width="10.75390625" style="0" customWidth="1"/>
    <col min="20" max="20" width="11.75390625" style="0" customWidth="1"/>
    <col min="21" max="21" width="9.875" style="0" customWidth="1"/>
    <col min="22" max="22" width="9.375" style="204" customWidth="1"/>
    <col min="23" max="23" width="14.75390625" style="0" customWidth="1"/>
    <col min="24" max="24" width="19.625" style="0" customWidth="1"/>
    <col min="25" max="26" width="11.375" style="0" customWidth="1"/>
    <col min="27" max="31" width="11.25390625" style="0" customWidth="1"/>
    <col min="32" max="33" width="13.625" style="0" customWidth="1"/>
    <col min="34" max="34" width="11.25390625" style="0" customWidth="1"/>
    <col min="35" max="35" width="22.125" style="0" customWidth="1"/>
    <col min="36" max="36" width="0" style="0" hidden="1" customWidth="1"/>
    <col min="37" max="37" width="11.25390625" style="0" customWidth="1"/>
    <col min="38" max="46" width="12.125" style="0" customWidth="1"/>
    <col min="49" max="51" width="11.75390625" style="0" customWidth="1"/>
    <col min="52" max="52" width="10.875" style="0" customWidth="1"/>
    <col min="53" max="53" width="11.375" style="0" customWidth="1"/>
    <col min="54" max="54" width="12.75390625" style="0" customWidth="1"/>
    <col min="55" max="55" width="11.375" style="0" customWidth="1"/>
    <col min="58" max="58" width="10.625" style="0" customWidth="1"/>
    <col min="59" max="59" width="10.00390625" style="0" customWidth="1"/>
    <col min="60" max="60" width="10.75390625" style="0" customWidth="1"/>
    <col min="61" max="61" width="11.625" style="0" customWidth="1"/>
    <col min="63" max="63" width="10.375" style="0" customWidth="1"/>
    <col min="71" max="71" width="10.125" style="0" customWidth="1"/>
    <col min="76" max="76" width="11.875" style="0" customWidth="1"/>
    <col min="77" max="77" width="12.25390625" style="0" customWidth="1"/>
    <col min="81" max="81" width="11.375" style="0" customWidth="1"/>
    <col min="82" max="82" width="9.375" style="0" customWidth="1"/>
    <col min="83" max="83" width="11.375" style="0" customWidth="1"/>
  </cols>
  <sheetData>
    <row r="1" spans="1:24" ht="12.75">
      <c r="A1" s="200"/>
      <c r="B1" s="200"/>
      <c r="C1" s="200"/>
      <c r="D1" s="200"/>
      <c r="E1" s="200"/>
      <c r="F1" s="200"/>
      <c r="G1" s="200"/>
      <c r="H1" s="200"/>
      <c r="I1" s="200"/>
      <c r="J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ht="18">
      <c r="A2" s="222" t="s">
        <v>128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</row>
    <row r="3" spans="1:24" ht="18.75" customHeight="1">
      <c r="A3" s="223" t="s">
        <v>97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24" ht="21" customHeight="1">
      <c r="A4" s="225" t="s">
        <v>98</v>
      </c>
      <c r="B4" s="225"/>
      <c r="C4" s="225"/>
      <c r="D4" s="224"/>
      <c r="E4" s="224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226"/>
    </row>
    <row r="5" spans="1:88" ht="13.5" customHeight="1">
      <c r="A5" s="227" t="s">
        <v>1</v>
      </c>
      <c r="B5" s="228" t="s">
        <v>2</v>
      </c>
      <c r="C5" s="229" t="s">
        <v>99</v>
      </c>
      <c r="D5" s="228" t="s">
        <v>100</v>
      </c>
      <c r="E5" s="230" t="s">
        <v>101</v>
      </c>
      <c r="F5" s="231" t="s">
        <v>102</v>
      </c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2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</row>
    <row r="6" spans="1:88" ht="12.75" customHeight="1">
      <c r="A6" s="227"/>
      <c r="B6" s="228"/>
      <c r="C6" s="229"/>
      <c r="D6" s="228"/>
      <c r="E6" s="230"/>
      <c r="F6" s="233" t="s">
        <v>103</v>
      </c>
      <c r="G6" s="233"/>
      <c r="H6" s="233"/>
      <c r="I6" s="233"/>
      <c r="J6" s="234"/>
      <c r="K6" s="220" t="s">
        <v>104</v>
      </c>
      <c r="L6" s="235" t="s">
        <v>105</v>
      </c>
      <c r="M6" s="236" t="s">
        <v>106</v>
      </c>
      <c r="N6" s="236" t="s">
        <v>107</v>
      </c>
      <c r="O6" s="237" t="s">
        <v>108</v>
      </c>
      <c r="P6" s="237" t="s">
        <v>109</v>
      </c>
      <c r="Q6" s="237" t="s">
        <v>110</v>
      </c>
      <c r="R6" s="238" t="s">
        <v>111</v>
      </c>
      <c r="S6" s="237" t="s">
        <v>112</v>
      </c>
      <c r="T6" s="237" t="s">
        <v>113</v>
      </c>
      <c r="U6" s="239"/>
      <c r="V6" s="237" t="s">
        <v>114</v>
      </c>
      <c r="W6" s="237" t="s">
        <v>115</v>
      </c>
      <c r="X6" s="240" t="s">
        <v>116</v>
      </c>
      <c r="Y6" s="219"/>
      <c r="Z6" s="219"/>
      <c r="AA6" s="219"/>
      <c r="AB6" s="219"/>
      <c r="AC6" s="219"/>
      <c r="AD6" s="219"/>
      <c r="AE6" s="155"/>
      <c r="AF6" s="155"/>
      <c r="AG6" s="155"/>
      <c r="AH6" s="155"/>
      <c r="AI6" s="155"/>
      <c r="AJ6" s="155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</row>
    <row r="7" spans="1:88" ht="108" customHeight="1">
      <c r="A7" s="227"/>
      <c r="B7" s="228"/>
      <c r="C7" s="229"/>
      <c r="D7" s="228"/>
      <c r="E7" s="230"/>
      <c r="F7" s="241" t="s">
        <v>129</v>
      </c>
      <c r="G7" s="241" t="s">
        <v>130</v>
      </c>
      <c r="H7" s="241" t="s">
        <v>117</v>
      </c>
      <c r="I7" s="241" t="s">
        <v>131</v>
      </c>
      <c r="J7" s="242" t="s">
        <v>126</v>
      </c>
      <c r="K7" s="221"/>
      <c r="L7" s="243"/>
      <c r="M7" s="236"/>
      <c r="N7" s="236"/>
      <c r="O7" s="237"/>
      <c r="P7" s="237"/>
      <c r="Q7" s="237"/>
      <c r="R7" s="238"/>
      <c r="S7" s="237"/>
      <c r="T7" s="237"/>
      <c r="U7" s="244" t="s">
        <v>118</v>
      </c>
      <c r="V7" s="237"/>
      <c r="W7" s="237"/>
      <c r="X7" s="240"/>
      <c r="Y7" s="157"/>
      <c r="Z7" s="157"/>
      <c r="AA7" s="157"/>
      <c r="AB7" s="158"/>
      <c r="AC7" s="158"/>
      <c r="AD7" s="158"/>
      <c r="AE7" s="159"/>
      <c r="AF7" s="159"/>
      <c r="AG7" s="160"/>
      <c r="AH7" s="160"/>
      <c r="AI7" s="161"/>
      <c r="AJ7" s="161"/>
      <c r="AK7" s="162"/>
      <c r="AL7" s="157"/>
      <c r="AM7" s="162"/>
      <c r="AN7" s="162"/>
      <c r="AO7" s="162"/>
      <c r="AP7" s="162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</row>
    <row r="8" spans="1:88" ht="15">
      <c r="A8" s="245">
        <v>1</v>
      </c>
      <c r="B8" s="246">
        <v>2</v>
      </c>
      <c r="C8" s="246" t="s">
        <v>119</v>
      </c>
      <c r="D8" s="246" t="s">
        <v>120</v>
      </c>
      <c r="E8" s="247">
        <v>3</v>
      </c>
      <c r="F8" s="248">
        <v>4</v>
      </c>
      <c r="G8" s="248">
        <v>5</v>
      </c>
      <c r="H8" s="248"/>
      <c r="I8" s="248">
        <v>6</v>
      </c>
      <c r="J8" s="248" t="s">
        <v>125</v>
      </c>
      <c r="K8" s="198">
        <v>7</v>
      </c>
      <c r="L8" s="198">
        <v>8</v>
      </c>
      <c r="M8" s="198">
        <v>9</v>
      </c>
      <c r="N8" s="198" t="s">
        <v>121</v>
      </c>
      <c r="O8" s="198">
        <v>10</v>
      </c>
      <c r="P8" s="198" t="s">
        <v>122</v>
      </c>
      <c r="Q8" s="198" t="s">
        <v>123</v>
      </c>
      <c r="R8" s="198">
        <v>11</v>
      </c>
      <c r="S8" s="198">
        <v>12</v>
      </c>
      <c r="T8" s="198">
        <v>13</v>
      </c>
      <c r="U8" s="198">
        <v>14</v>
      </c>
      <c r="V8" s="198">
        <v>15</v>
      </c>
      <c r="W8" s="198">
        <v>16</v>
      </c>
      <c r="X8" s="249">
        <v>17</v>
      </c>
      <c r="Y8" s="155"/>
      <c r="Z8" s="155"/>
      <c r="AA8" s="155"/>
      <c r="AB8" s="164"/>
      <c r="AC8" s="164"/>
      <c r="AD8" s="164"/>
      <c r="AE8" s="165"/>
      <c r="AF8" s="164"/>
      <c r="AG8" s="166"/>
      <c r="AH8" s="166"/>
      <c r="AI8" s="166"/>
      <c r="AJ8" s="166"/>
      <c r="AK8" s="163"/>
      <c r="AL8" s="163"/>
      <c r="AM8" s="163"/>
      <c r="AN8" s="163"/>
      <c r="AO8" s="163"/>
      <c r="AP8" s="163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</row>
    <row r="9" spans="1:88" ht="14.25">
      <c r="A9" s="250">
        <v>1</v>
      </c>
      <c r="B9" s="251" t="s">
        <v>48</v>
      </c>
      <c r="C9" s="252">
        <v>3179.6</v>
      </c>
      <c r="D9" s="208">
        <v>404.4</v>
      </c>
      <c r="E9" s="208">
        <f>C9+D9</f>
        <v>3584</v>
      </c>
      <c r="F9" s="209">
        <v>23449</v>
      </c>
      <c r="G9" s="209">
        <v>24314</v>
      </c>
      <c r="H9" s="209">
        <f>G9-F9</f>
        <v>865</v>
      </c>
      <c r="I9" s="209">
        <f>G9-F9</f>
        <v>865</v>
      </c>
      <c r="J9" s="209">
        <v>13.98</v>
      </c>
      <c r="K9" s="201">
        <v>130</v>
      </c>
      <c r="L9" s="253">
        <v>0.03</v>
      </c>
      <c r="M9" s="253">
        <v>302.8</v>
      </c>
      <c r="N9" s="253">
        <f>E9+M9</f>
        <v>3886.8</v>
      </c>
      <c r="O9" s="253">
        <f>L9*M9</f>
        <v>9.08</v>
      </c>
      <c r="P9" s="254">
        <f>R9*C9</f>
        <v>8.054</v>
      </c>
      <c r="Q9" s="254">
        <f>R9*D9</f>
        <v>1.024</v>
      </c>
      <c r="R9" s="255">
        <f>O9/E9</f>
        <v>0.002533</v>
      </c>
      <c r="S9" s="201">
        <v>63</v>
      </c>
      <c r="T9" s="256">
        <v>112.98</v>
      </c>
      <c r="U9" s="257">
        <f>K9-S9</f>
        <v>67</v>
      </c>
      <c r="V9" s="258">
        <v>57.659</v>
      </c>
      <c r="W9" s="253">
        <f>I9-T9-V9-O9</f>
        <v>685.28</v>
      </c>
      <c r="X9" s="196">
        <f>W9/U9</f>
        <v>10.23</v>
      </c>
      <c r="Y9" s="155"/>
      <c r="Z9" s="169"/>
      <c r="AA9" s="169"/>
      <c r="AB9" s="170"/>
      <c r="AC9" s="170"/>
      <c r="AD9" s="171"/>
      <c r="AE9" s="172"/>
      <c r="AF9" s="172"/>
      <c r="AG9" s="173"/>
      <c r="AH9" s="173"/>
      <c r="AI9" s="167"/>
      <c r="AJ9" s="174"/>
      <c r="AK9" s="168"/>
      <c r="AL9" s="168"/>
      <c r="AM9" s="168"/>
      <c r="AN9" s="169"/>
      <c r="AO9" s="169"/>
      <c r="AP9" s="169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</row>
    <row r="10" spans="1:88" ht="14.25">
      <c r="A10" s="259">
        <v>2</v>
      </c>
      <c r="B10" s="206" t="s">
        <v>49</v>
      </c>
      <c r="C10" s="252">
        <v>3172.7</v>
      </c>
      <c r="D10" s="208">
        <v>372.6</v>
      </c>
      <c r="E10" s="208">
        <f aca="true" t="shared" si="0" ref="E10:E60">C10+D10</f>
        <v>3545.3</v>
      </c>
      <c r="F10" s="209">
        <v>20837</v>
      </c>
      <c r="G10" s="209">
        <v>21396</v>
      </c>
      <c r="H10" s="209">
        <f aca="true" t="shared" si="1" ref="H10:H53">G10-F10</f>
        <v>559</v>
      </c>
      <c r="I10" s="209">
        <f aca="true" t="shared" si="2" ref="I10:I53">G10-F10</f>
        <v>559</v>
      </c>
      <c r="J10" s="209">
        <v>13.98</v>
      </c>
      <c r="K10" s="201">
        <v>134</v>
      </c>
      <c r="L10" s="253">
        <v>0.03</v>
      </c>
      <c r="M10" s="253">
        <v>319.6</v>
      </c>
      <c r="N10" s="253">
        <f aca="true" t="shared" si="3" ref="N10:N58">E10+M10</f>
        <v>3864.9</v>
      </c>
      <c r="O10" s="253">
        <f aca="true" t="shared" si="4" ref="O10:O53">L10*M10</f>
        <v>9.59</v>
      </c>
      <c r="P10" s="254">
        <f aca="true" t="shared" si="5" ref="P10:P58">R10*C10</f>
        <v>8.582</v>
      </c>
      <c r="Q10" s="254">
        <f aca="true" t="shared" si="6" ref="Q10:Q58">R10*D10</f>
        <v>1.008</v>
      </c>
      <c r="R10" s="255">
        <f aca="true" t="shared" si="7" ref="R10:R58">O10/E10</f>
        <v>0.002705</v>
      </c>
      <c r="S10" s="201">
        <v>71</v>
      </c>
      <c r="T10" s="256">
        <v>166.17</v>
      </c>
      <c r="U10" s="260">
        <f aca="true" t="shared" si="8" ref="U10:U60">K10-S10</f>
        <v>63</v>
      </c>
      <c r="V10" s="258">
        <v>55.944</v>
      </c>
      <c r="W10" s="253">
        <f>I10-T10-V10-O10</f>
        <v>327.3</v>
      </c>
      <c r="X10" s="196">
        <f>W10/U10</f>
        <v>5.2</v>
      </c>
      <c r="Y10" s="155"/>
      <c r="Z10" s="169"/>
      <c r="AA10" s="169"/>
      <c r="AB10" s="170"/>
      <c r="AC10" s="170"/>
      <c r="AD10" s="171"/>
      <c r="AE10" s="172"/>
      <c r="AF10" s="172"/>
      <c r="AG10" s="173"/>
      <c r="AH10" s="173"/>
      <c r="AI10" s="167"/>
      <c r="AJ10" s="174"/>
      <c r="AK10" s="168"/>
      <c r="AL10" s="168"/>
      <c r="AM10" s="168"/>
      <c r="AN10" s="169"/>
      <c r="AO10" s="169"/>
      <c r="AP10" s="169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</row>
    <row r="11" spans="1:88" ht="14.25">
      <c r="A11" s="259">
        <v>3</v>
      </c>
      <c r="B11" s="206" t="s">
        <v>50</v>
      </c>
      <c r="C11" s="252">
        <v>3843.8</v>
      </c>
      <c r="D11" s="208"/>
      <c r="E11" s="208">
        <f t="shared" si="0"/>
        <v>3843.8</v>
      </c>
      <c r="F11" s="209">
        <v>5253</v>
      </c>
      <c r="G11" s="209">
        <v>6147</v>
      </c>
      <c r="H11" s="209">
        <f t="shared" si="1"/>
        <v>894</v>
      </c>
      <c r="I11" s="209">
        <f>G11-F11</f>
        <v>894</v>
      </c>
      <c r="J11" s="209">
        <v>13.98</v>
      </c>
      <c r="K11" s="201">
        <v>159</v>
      </c>
      <c r="L11" s="253">
        <v>0.03</v>
      </c>
      <c r="M11" s="253">
        <v>449</v>
      </c>
      <c r="N11" s="253">
        <f t="shared" si="3"/>
        <v>4292.8</v>
      </c>
      <c r="O11" s="253">
        <v>13.47</v>
      </c>
      <c r="P11" s="254">
        <f t="shared" si="5"/>
        <v>13.469</v>
      </c>
      <c r="Q11" s="254">
        <f t="shared" si="6"/>
        <v>0</v>
      </c>
      <c r="R11" s="255">
        <f t="shared" si="7"/>
        <v>0.003504</v>
      </c>
      <c r="S11" s="201">
        <v>59</v>
      </c>
      <c r="T11" s="256">
        <v>117.35</v>
      </c>
      <c r="U11" s="260">
        <f t="shared" si="8"/>
        <v>100</v>
      </c>
      <c r="V11" s="258"/>
      <c r="W11" s="253">
        <f>I11-T11-O11</f>
        <v>763.18</v>
      </c>
      <c r="X11" s="261">
        <f>W11/U11</f>
        <v>7.63</v>
      </c>
      <c r="Y11" s="169"/>
      <c r="Z11" s="169"/>
      <c r="AA11" s="169"/>
      <c r="AB11" s="170"/>
      <c r="AC11" s="170"/>
      <c r="AD11" s="171"/>
      <c r="AE11" s="172"/>
      <c r="AF11" s="172"/>
      <c r="AG11" s="173"/>
      <c r="AH11" s="173"/>
      <c r="AI11" s="167"/>
      <c r="AJ11" s="174"/>
      <c r="AK11" s="168"/>
      <c r="AL11" s="168"/>
      <c r="AM11" s="168"/>
      <c r="AN11" s="169"/>
      <c r="AO11" s="169"/>
      <c r="AP11" s="169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</row>
    <row r="12" spans="1:88" ht="14.25">
      <c r="A12" s="259">
        <v>4</v>
      </c>
      <c r="B12" s="206" t="s">
        <v>51</v>
      </c>
      <c r="C12" s="252">
        <v>3377.9</v>
      </c>
      <c r="D12" s="208">
        <v>160.8</v>
      </c>
      <c r="E12" s="208">
        <f t="shared" si="0"/>
        <v>3538.7</v>
      </c>
      <c r="F12" s="209">
        <v>22664</v>
      </c>
      <c r="G12" s="209">
        <v>23456</v>
      </c>
      <c r="H12" s="209">
        <f t="shared" si="1"/>
        <v>792</v>
      </c>
      <c r="I12" s="209">
        <f t="shared" si="2"/>
        <v>792</v>
      </c>
      <c r="J12" s="209">
        <v>13.98</v>
      </c>
      <c r="K12" s="201">
        <v>135</v>
      </c>
      <c r="L12" s="253">
        <v>0.03</v>
      </c>
      <c r="M12" s="253">
        <v>410</v>
      </c>
      <c r="N12" s="253">
        <f t="shared" si="3"/>
        <v>3948.7</v>
      </c>
      <c r="O12" s="253">
        <f t="shared" si="4"/>
        <v>12.3</v>
      </c>
      <c r="P12" s="254">
        <f t="shared" si="5"/>
        <v>11.742</v>
      </c>
      <c r="Q12" s="254">
        <f t="shared" si="6"/>
        <v>0.559</v>
      </c>
      <c r="R12" s="255">
        <f t="shared" si="7"/>
        <v>0.003476</v>
      </c>
      <c r="S12" s="201">
        <v>53</v>
      </c>
      <c r="T12" s="256">
        <v>87.88</v>
      </c>
      <c r="U12" s="260">
        <f t="shared" si="8"/>
        <v>82</v>
      </c>
      <c r="V12" s="258">
        <v>20.043</v>
      </c>
      <c r="W12" s="253">
        <f aca="true" t="shared" si="9" ref="W12:W58">I12-T12-V12-O12</f>
        <v>671.78</v>
      </c>
      <c r="X12" s="196">
        <f>W12/U12</f>
        <v>8.19</v>
      </c>
      <c r="Y12" s="155"/>
      <c r="Z12" s="169"/>
      <c r="AA12" s="169"/>
      <c r="AB12" s="170"/>
      <c r="AC12" s="170"/>
      <c r="AD12" s="171"/>
      <c r="AE12" s="172"/>
      <c r="AF12" s="172"/>
      <c r="AG12" s="173"/>
      <c r="AH12" s="173"/>
      <c r="AI12" s="167"/>
      <c r="AJ12" s="174"/>
      <c r="AK12" s="168"/>
      <c r="AL12" s="168"/>
      <c r="AM12" s="168"/>
      <c r="AN12" s="169"/>
      <c r="AO12" s="169"/>
      <c r="AP12" s="169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</row>
    <row r="13" spans="1:88" ht="14.25">
      <c r="A13" s="259">
        <v>5</v>
      </c>
      <c r="B13" s="206" t="s">
        <v>52</v>
      </c>
      <c r="C13" s="252">
        <v>3833.1</v>
      </c>
      <c r="D13" s="208"/>
      <c r="E13" s="208">
        <f t="shared" si="0"/>
        <v>3833.1</v>
      </c>
      <c r="F13" s="209">
        <v>28184</v>
      </c>
      <c r="G13" s="209">
        <v>29122</v>
      </c>
      <c r="H13" s="209">
        <f t="shared" si="1"/>
        <v>938</v>
      </c>
      <c r="I13" s="209">
        <f t="shared" si="2"/>
        <v>938</v>
      </c>
      <c r="J13" s="209">
        <v>13.98</v>
      </c>
      <c r="K13" s="201">
        <v>163</v>
      </c>
      <c r="L13" s="253">
        <v>0.03</v>
      </c>
      <c r="M13" s="253">
        <v>425</v>
      </c>
      <c r="N13" s="253">
        <f t="shared" si="3"/>
        <v>4258.1</v>
      </c>
      <c r="O13" s="253">
        <f t="shared" si="4"/>
        <v>12.75</v>
      </c>
      <c r="P13" s="254">
        <f t="shared" si="5"/>
        <v>12.749</v>
      </c>
      <c r="Q13" s="254">
        <f t="shared" si="6"/>
        <v>0</v>
      </c>
      <c r="R13" s="255">
        <f t="shared" si="7"/>
        <v>0.003326</v>
      </c>
      <c r="S13" s="201">
        <v>63</v>
      </c>
      <c r="T13" s="256">
        <v>127.56</v>
      </c>
      <c r="U13" s="260">
        <f t="shared" si="8"/>
        <v>100</v>
      </c>
      <c r="V13" s="258"/>
      <c r="W13" s="253">
        <f t="shared" si="9"/>
        <v>797.69</v>
      </c>
      <c r="X13" s="196">
        <f aca="true" t="shared" si="10" ref="X13:X58">W13/U13</f>
        <v>7.98</v>
      </c>
      <c r="Y13" s="155"/>
      <c r="Z13" s="169"/>
      <c r="AA13" s="169"/>
      <c r="AB13" s="170"/>
      <c r="AC13" s="170"/>
      <c r="AD13" s="171"/>
      <c r="AE13" s="172"/>
      <c r="AF13" s="172"/>
      <c r="AG13" s="173"/>
      <c r="AH13" s="173"/>
      <c r="AI13" s="167"/>
      <c r="AJ13" s="174"/>
      <c r="AK13" s="168"/>
      <c r="AL13" s="168"/>
      <c r="AM13" s="168"/>
      <c r="AN13" s="169"/>
      <c r="AO13" s="169"/>
      <c r="AP13" s="169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</row>
    <row r="14" spans="1:88" ht="14.25">
      <c r="A14" s="259">
        <v>6</v>
      </c>
      <c r="B14" s="206" t="s">
        <v>53</v>
      </c>
      <c r="C14" s="252">
        <v>3126.5</v>
      </c>
      <c r="D14" s="208">
        <v>407.2</v>
      </c>
      <c r="E14" s="208">
        <f t="shared" si="0"/>
        <v>3533.7</v>
      </c>
      <c r="F14" s="209">
        <v>26171</v>
      </c>
      <c r="G14" s="209">
        <v>26837</v>
      </c>
      <c r="H14" s="209">
        <f t="shared" si="1"/>
        <v>666</v>
      </c>
      <c r="I14" s="209">
        <f t="shared" si="2"/>
        <v>666</v>
      </c>
      <c r="J14" s="209">
        <v>13.98</v>
      </c>
      <c r="K14" s="201">
        <v>118</v>
      </c>
      <c r="L14" s="253">
        <v>0.03</v>
      </c>
      <c r="M14" s="253">
        <v>313.9</v>
      </c>
      <c r="N14" s="253">
        <f t="shared" si="3"/>
        <v>3847.6</v>
      </c>
      <c r="O14" s="253">
        <f t="shared" si="4"/>
        <v>9.42</v>
      </c>
      <c r="P14" s="254">
        <f t="shared" si="5"/>
        <v>8.335</v>
      </c>
      <c r="Q14" s="254">
        <f t="shared" si="6"/>
        <v>1.086</v>
      </c>
      <c r="R14" s="255">
        <f t="shared" si="7"/>
        <v>0.002666</v>
      </c>
      <c r="S14" s="201">
        <v>50</v>
      </c>
      <c r="T14" s="256">
        <v>119.36</v>
      </c>
      <c r="U14" s="260">
        <f t="shared" si="8"/>
        <v>68</v>
      </c>
      <c r="V14" s="258">
        <v>43.685</v>
      </c>
      <c r="W14" s="253">
        <f t="shared" si="9"/>
        <v>493.54</v>
      </c>
      <c r="X14" s="196">
        <f>W14/U14</f>
        <v>7.26</v>
      </c>
      <c r="Y14" s="169"/>
      <c r="Z14" s="169"/>
      <c r="AA14" s="169"/>
      <c r="AB14" s="170"/>
      <c r="AC14" s="170"/>
      <c r="AD14" s="171"/>
      <c r="AE14" s="172"/>
      <c r="AF14" s="172"/>
      <c r="AG14" s="173"/>
      <c r="AH14" s="173"/>
      <c r="AI14" s="167"/>
      <c r="AJ14" s="174"/>
      <c r="AK14" s="168"/>
      <c r="AL14" s="168"/>
      <c r="AM14" s="168"/>
      <c r="AN14" s="169"/>
      <c r="AO14" s="169"/>
      <c r="AP14" s="169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</row>
    <row r="15" spans="1:88" ht="14.25">
      <c r="A15" s="259">
        <v>7</v>
      </c>
      <c r="B15" s="206" t="s">
        <v>54</v>
      </c>
      <c r="C15" s="252">
        <v>3415.5</v>
      </c>
      <c r="D15" s="208">
        <v>41.3</v>
      </c>
      <c r="E15" s="208">
        <f t="shared" si="0"/>
        <v>3456.8</v>
      </c>
      <c r="F15" s="209">
        <v>25500</v>
      </c>
      <c r="G15" s="209">
        <v>26228</v>
      </c>
      <c r="H15" s="209">
        <f t="shared" si="1"/>
        <v>728</v>
      </c>
      <c r="I15" s="209">
        <f t="shared" si="2"/>
        <v>728</v>
      </c>
      <c r="J15" s="209">
        <v>13.98</v>
      </c>
      <c r="K15" s="201">
        <v>131</v>
      </c>
      <c r="L15" s="253">
        <v>0.03</v>
      </c>
      <c r="M15" s="253">
        <v>324</v>
      </c>
      <c r="N15" s="253">
        <f t="shared" si="3"/>
        <v>3780.8</v>
      </c>
      <c r="O15" s="253">
        <f t="shared" si="4"/>
        <v>9.72</v>
      </c>
      <c r="P15" s="254">
        <f t="shared" si="5"/>
        <v>9.604</v>
      </c>
      <c r="Q15" s="254">
        <f t="shared" si="6"/>
        <v>0.116</v>
      </c>
      <c r="R15" s="255">
        <f t="shared" si="7"/>
        <v>0.002812</v>
      </c>
      <c r="S15" s="201">
        <v>73</v>
      </c>
      <c r="T15" s="256">
        <v>173.97</v>
      </c>
      <c r="U15" s="260">
        <f t="shared" si="8"/>
        <v>58</v>
      </c>
      <c r="V15" s="258">
        <v>7.845</v>
      </c>
      <c r="W15" s="253">
        <f t="shared" si="9"/>
        <v>536.47</v>
      </c>
      <c r="X15" s="196">
        <f t="shared" si="10"/>
        <v>9.25</v>
      </c>
      <c r="Y15" s="155"/>
      <c r="Z15" s="169"/>
      <c r="AA15" s="169"/>
      <c r="AB15" s="170"/>
      <c r="AC15" s="170"/>
      <c r="AD15" s="171"/>
      <c r="AE15" s="172"/>
      <c r="AF15" s="172"/>
      <c r="AG15" s="173"/>
      <c r="AH15" s="173"/>
      <c r="AI15" s="167"/>
      <c r="AJ15" s="174"/>
      <c r="AK15" s="168"/>
      <c r="AL15" s="168"/>
      <c r="AM15" s="168"/>
      <c r="AN15" s="169"/>
      <c r="AO15" s="169"/>
      <c r="AP15" s="169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</row>
    <row r="16" spans="1:88" ht="13.5" customHeight="1">
      <c r="A16" s="259">
        <v>8</v>
      </c>
      <c r="B16" s="206" t="s">
        <v>55</v>
      </c>
      <c r="C16" s="252">
        <v>3125.7</v>
      </c>
      <c r="D16" s="208">
        <v>356.8</v>
      </c>
      <c r="E16" s="208">
        <f t="shared" si="0"/>
        <v>3482.5</v>
      </c>
      <c r="F16" s="209">
        <v>20739</v>
      </c>
      <c r="G16" s="209">
        <v>21324</v>
      </c>
      <c r="H16" s="209">
        <f t="shared" si="1"/>
        <v>585</v>
      </c>
      <c r="I16" s="209">
        <f t="shared" si="2"/>
        <v>585</v>
      </c>
      <c r="J16" s="209">
        <v>13.98</v>
      </c>
      <c r="K16" s="201">
        <v>135</v>
      </c>
      <c r="L16" s="253">
        <v>0.03</v>
      </c>
      <c r="M16" s="253">
        <v>308</v>
      </c>
      <c r="N16" s="253">
        <f t="shared" si="3"/>
        <v>3790.5</v>
      </c>
      <c r="O16" s="253">
        <f t="shared" si="4"/>
        <v>9.24</v>
      </c>
      <c r="P16" s="254">
        <f t="shared" si="5"/>
        <v>8.292</v>
      </c>
      <c r="Q16" s="254">
        <f t="shared" si="6"/>
        <v>0.947</v>
      </c>
      <c r="R16" s="255">
        <f t="shared" si="7"/>
        <v>0.002653</v>
      </c>
      <c r="S16" s="201">
        <v>64</v>
      </c>
      <c r="T16" s="256">
        <v>160.47</v>
      </c>
      <c r="U16" s="260">
        <f t="shared" si="8"/>
        <v>71</v>
      </c>
      <c r="V16" s="258">
        <v>64.925</v>
      </c>
      <c r="W16" s="253">
        <f t="shared" si="9"/>
        <v>350.37</v>
      </c>
      <c r="X16" s="196">
        <f t="shared" si="10"/>
        <v>4.93</v>
      </c>
      <c r="Y16" s="155"/>
      <c r="Z16" s="169"/>
      <c r="AA16" s="169"/>
      <c r="AB16" s="170"/>
      <c r="AC16" s="170"/>
      <c r="AD16" s="171"/>
      <c r="AE16" s="172"/>
      <c r="AF16" s="172"/>
      <c r="AG16" s="173"/>
      <c r="AH16" s="173"/>
      <c r="AI16" s="167"/>
      <c r="AJ16" s="174"/>
      <c r="AK16" s="168"/>
      <c r="AL16" s="168"/>
      <c r="AM16" s="168"/>
      <c r="AN16" s="169"/>
      <c r="AO16" s="169"/>
      <c r="AP16" s="169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</row>
    <row r="17" spans="1:88" ht="14.25">
      <c r="A17" s="259">
        <v>9</v>
      </c>
      <c r="B17" s="206" t="s">
        <v>56</v>
      </c>
      <c r="C17" s="252">
        <v>3858.3</v>
      </c>
      <c r="D17" s="262"/>
      <c r="E17" s="208">
        <f t="shared" si="0"/>
        <v>3858.3</v>
      </c>
      <c r="F17" s="209">
        <v>26457</v>
      </c>
      <c r="G17" s="209">
        <v>27079</v>
      </c>
      <c r="H17" s="209">
        <f t="shared" si="1"/>
        <v>622</v>
      </c>
      <c r="I17" s="209">
        <f t="shared" si="2"/>
        <v>622</v>
      </c>
      <c r="J17" s="209">
        <v>13.98</v>
      </c>
      <c r="K17" s="201">
        <v>141</v>
      </c>
      <c r="L17" s="253">
        <v>0.03</v>
      </c>
      <c r="M17" s="253">
        <v>434</v>
      </c>
      <c r="N17" s="253">
        <f t="shared" si="3"/>
        <v>4292.3</v>
      </c>
      <c r="O17" s="253">
        <f t="shared" si="4"/>
        <v>13.02</v>
      </c>
      <c r="P17" s="254">
        <f t="shared" si="5"/>
        <v>13.022</v>
      </c>
      <c r="Q17" s="254">
        <f t="shared" si="6"/>
        <v>0</v>
      </c>
      <c r="R17" s="255">
        <f t="shared" si="7"/>
        <v>0.003375</v>
      </c>
      <c r="S17" s="201">
        <v>72</v>
      </c>
      <c r="T17" s="256">
        <v>183.52</v>
      </c>
      <c r="U17" s="260">
        <f t="shared" si="8"/>
        <v>69</v>
      </c>
      <c r="V17" s="258"/>
      <c r="W17" s="253">
        <f t="shared" si="9"/>
        <v>425.46</v>
      </c>
      <c r="X17" s="196">
        <f t="shared" si="10"/>
        <v>6.17</v>
      </c>
      <c r="Y17" s="169"/>
      <c r="Z17" s="169"/>
      <c r="AA17" s="169"/>
      <c r="AB17" s="170"/>
      <c r="AC17" s="170"/>
      <c r="AD17" s="171"/>
      <c r="AE17" s="172"/>
      <c r="AF17" s="172"/>
      <c r="AG17" s="173"/>
      <c r="AH17" s="173"/>
      <c r="AI17" s="175"/>
      <c r="AJ17" s="174"/>
      <c r="AK17" s="168"/>
      <c r="AL17" s="168"/>
      <c r="AM17" s="168"/>
      <c r="AN17" s="169"/>
      <c r="AO17" s="169"/>
      <c r="AP17" s="169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</row>
    <row r="18" spans="1:88" ht="14.25">
      <c r="A18" s="259">
        <v>10</v>
      </c>
      <c r="B18" s="206" t="s">
        <v>57</v>
      </c>
      <c r="C18" s="252">
        <v>3223.4</v>
      </c>
      <c r="D18" s="208"/>
      <c r="E18" s="208">
        <f t="shared" si="0"/>
        <v>3223.4</v>
      </c>
      <c r="F18" s="209">
        <v>21620</v>
      </c>
      <c r="G18" s="209">
        <v>22289</v>
      </c>
      <c r="H18" s="209">
        <f t="shared" si="1"/>
        <v>669</v>
      </c>
      <c r="I18" s="209">
        <f t="shared" si="2"/>
        <v>669</v>
      </c>
      <c r="J18" s="209">
        <v>13.98</v>
      </c>
      <c r="K18" s="201">
        <v>153</v>
      </c>
      <c r="L18" s="253">
        <v>0.03</v>
      </c>
      <c r="M18" s="253">
        <v>278.5</v>
      </c>
      <c r="N18" s="253">
        <f t="shared" si="3"/>
        <v>3501.9</v>
      </c>
      <c r="O18" s="253">
        <f>L18*M18</f>
        <v>8.36</v>
      </c>
      <c r="P18" s="254">
        <f t="shared" si="5"/>
        <v>8.361</v>
      </c>
      <c r="Q18" s="254">
        <f t="shared" si="6"/>
        <v>0</v>
      </c>
      <c r="R18" s="255">
        <f t="shared" si="7"/>
        <v>0.002594</v>
      </c>
      <c r="S18" s="201">
        <v>68</v>
      </c>
      <c r="T18" s="256">
        <v>149.07</v>
      </c>
      <c r="U18" s="260">
        <f t="shared" si="8"/>
        <v>85</v>
      </c>
      <c r="V18" s="258"/>
      <c r="W18" s="253">
        <f t="shared" si="9"/>
        <v>511.57</v>
      </c>
      <c r="X18" s="196">
        <f t="shared" si="10"/>
        <v>6.02</v>
      </c>
      <c r="Y18" s="169"/>
      <c r="Z18" s="169"/>
      <c r="AA18" s="169"/>
      <c r="AB18" s="170"/>
      <c r="AC18" s="170"/>
      <c r="AD18" s="171"/>
      <c r="AE18" s="172"/>
      <c r="AF18" s="172"/>
      <c r="AG18" s="173"/>
      <c r="AH18" s="173"/>
      <c r="AI18" s="167"/>
      <c r="AJ18" s="174"/>
      <c r="AK18" s="168"/>
      <c r="AL18" s="168"/>
      <c r="AM18" s="168"/>
      <c r="AN18" s="169"/>
      <c r="AO18" s="169"/>
      <c r="AP18" s="169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</row>
    <row r="19" spans="1:88" ht="14.25">
      <c r="A19" s="259">
        <v>11</v>
      </c>
      <c r="B19" s="206" t="s">
        <v>58</v>
      </c>
      <c r="C19" s="252">
        <v>3466.8</v>
      </c>
      <c r="D19" s="208"/>
      <c r="E19" s="208">
        <f t="shared" si="0"/>
        <v>3466.8</v>
      </c>
      <c r="F19" s="209">
        <v>24343</v>
      </c>
      <c r="G19" s="209">
        <v>24967</v>
      </c>
      <c r="H19" s="209">
        <f t="shared" si="1"/>
        <v>624</v>
      </c>
      <c r="I19" s="209">
        <f t="shared" si="2"/>
        <v>624</v>
      </c>
      <c r="J19" s="209">
        <v>13.98</v>
      </c>
      <c r="K19" s="201">
        <v>140</v>
      </c>
      <c r="L19" s="253">
        <v>0.03</v>
      </c>
      <c r="M19" s="253">
        <v>310.9</v>
      </c>
      <c r="N19" s="253">
        <f t="shared" si="3"/>
        <v>3777.7</v>
      </c>
      <c r="O19" s="253">
        <f t="shared" si="4"/>
        <v>9.33</v>
      </c>
      <c r="P19" s="254">
        <f t="shared" si="5"/>
        <v>9.329</v>
      </c>
      <c r="Q19" s="254">
        <f t="shared" si="6"/>
        <v>0</v>
      </c>
      <c r="R19" s="255">
        <f t="shared" si="7"/>
        <v>0.002691</v>
      </c>
      <c r="S19" s="201">
        <v>54</v>
      </c>
      <c r="T19" s="256">
        <v>147.32</v>
      </c>
      <c r="U19" s="260">
        <f t="shared" si="8"/>
        <v>86</v>
      </c>
      <c r="V19" s="258"/>
      <c r="W19" s="253">
        <f t="shared" si="9"/>
        <v>467.35</v>
      </c>
      <c r="X19" s="196">
        <f t="shared" si="10"/>
        <v>5.43</v>
      </c>
      <c r="Y19" s="169"/>
      <c r="Z19" s="169"/>
      <c r="AA19" s="169"/>
      <c r="AB19" s="170"/>
      <c r="AC19" s="170"/>
      <c r="AD19" s="171"/>
      <c r="AE19" s="172"/>
      <c r="AF19" s="172"/>
      <c r="AG19" s="173"/>
      <c r="AH19" s="173"/>
      <c r="AI19" s="167"/>
      <c r="AJ19" s="174"/>
      <c r="AK19" s="168"/>
      <c r="AL19" s="168"/>
      <c r="AM19" s="168"/>
      <c r="AN19" s="169"/>
      <c r="AO19" s="169"/>
      <c r="AP19" s="169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</row>
    <row r="20" spans="1:88" ht="14.25">
      <c r="A20" s="259">
        <v>12</v>
      </c>
      <c r="B20" s="206" t="s">
        <v>59</v>
      </c>
      <c r="C20" s="252">
        <v>3530</v>
      </c>
      <c r="D20" s="208"/>
      <c r="E20" s="208">
        <f t="shared" si="0"/>
        <v>3530</v>
      </c>
      <c r="F20" s="209">
        <v>25994</v>
      </c>
      <c r="G20" s="209">
        <v>26623</v>
      </c>
      <c r="H20" s="209">
        <f t="shared" si="1"/>
        <v>629</v>
      </c>
      <c r="I20" s="209">
        <f t="shared" si="2"/>
        <v>629</v>
      </c>
      <c r="J20" s="209">
        <v>13.98</v>
      </c>
      <c r="K20" s="201">
        <v>138</v>
      </c>
      <c r="L20" s="253">
        <v>0.03</v>
      </c>
      <c r="M20" s="253">
        <v>322</v>
      </c>
      <c r="N20" s="253">
        <f t="shared" si="3"/>
        <v>3852</v>
      </c>
      <c r="O20" s="253">
        <f t="shared" si="4"/>
        <v>9.66</v>
      </c>
      <c r="P20" s="254">
        <f t="shared" si="5"/>
        <v>9.662</v>
      </c>
      <c r="Q20" s="254">
        <f t="shared" si="6"/>
        <v>0</v>
      </c>
      <c r="R20" s="255">
        <f t="shared" si="7"/>
        <v>0.002737</v>
      </c>
      <c r="S20" s="201">
        <v>47</v>
      </c>
      <c r="T20" s="256">
        <v>132</v>
      </c>
      <c r="U20" s="260">
        <f t="shared" si="8"/>
        <v>91</v>
      </c>
      <c r="V20" s="258"/>
      <c r="W20" s="253">
        <f t="shared" si="9"/>
        <v>487.34</v>
      </c>
      <c r="X20" s="196">
        <f t="shared" si="10"/>
        <v>5.36</v>
      </c>
      <c r="Y20" s="155"/>
      <c r="Z20" s="169"/>
      <c r="AA20" s="169"/>
      <c r="AB20" s="170"/>
      <c r="AC20" s="170"/>
      <c r="AD20" s="171"/>
      <c r="AE20" s="172"/>
      <c r="AF20" s="172"/>
      <c r="AG20" s="173"/>
      <c r="AH20" s="173"/>
      <c r="AI20" s="167"/>
      <c r="AJ20" s="174"/>
      <c r="AK20" s="168"/>
      <c r="AL20" s="168"/>
      <c r="AM20" s="168"/>
      <c r="AN20" s="169"/>
      <c r="AO20" s="169"/>
      <c r="AP20" s="169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</row>
    <row r="21" spans="1:88" ht="14.25">
      <c r="A21" s="259">
        <v>13</v>
      </c>
      <c r="B21" s="206" t="s">
        <v>60</v>
      </c>
      <c r="C21" s="252">
        <v>3309.7</v>
      </c>
      <c r="D21" s="208">
        <v>116.9</v>
      </c>
      <c r="E21" s="208">
        <f t="shared" si="0"/>
        <v>3426.6</v>
      </c>
      <c r="F21" s="209">
        <v>26022</v>
      </c>
      <c r="G21" s="209">
        <v>26854</v>
      </c>
      <c r="H21" s="209">
        <f t="shared" si="1"/>
        <v>832</v>
      </c>
      <c r="I21" s="209">
        <f t="shared" si="2"/>
        <v>832</v>
      </c>
      <c r="J21" s="209">
        <v>13.98</v>
      </c>
      <c r="K21" s="201">
        <v>124</v>
      </c>
      <c r="L21" s="253">
        <v>0.03</v>
      </c>
      <c r="M21" s="253">
        <v>307.2</v>
      </c>
      <c r="N21" s="253">
        <f t="shared" si="3"/>
        <v>3733.8</v>
      </c>
      <c r="O21" s="253">
        <f t="shared" si="4"/>
        <v>9.22</v>
      </c>
      <c r="P21" s="254">
        <f t="shared" si="5"/>
        <v>8.906</v>
      </c>
      <c r="Q21" s="254">
        <f t="shared" si="6"/>
        <v>0.315</v>
      </c>
      <c r="R21" s="255">
        <f t="shared" si="7"/>
        <v>0.002691</v>
      </c>
      <c r="S21" s="201">
        <v>48</v>
      </c>
      <c r="T21" s="256">
        <v>163.77</v>
      </c>
      <c r="U21" s="260">
        <f t="shared" si="8"/>
        <v>76</v>
      </c>
      <c r="V21" s="258">
        <v>0.89</v>
      </c>
      <c r="W21" s="253">
        <f t="shared" si="9"/>
        <v>658.12</v>
      </c>
      <c r="X21" s="196">
        <f>W21/U21</f>
        <v>8.66</v>
      </c>
      <c r="Y21" s="155"/>
      <c r="Z21" s="169"/>
      <c r="AA21" s="169"/>
      <c r="AB21" s="170"/>
      <c r="AC21" s="170"/>
      <c r="AD21" s="171"/>
      <c r="AE21" s="172"/>
      <c r="AF21" s="172"/>
      <c r="AG21" s="173"/>
      <c r="AH21" s="173"/>
      <c r="AI21" s="167"/>
      <c r="AJ21" s="174"/>
      <c r="AK21" s="168"/>
      <c r="AL21" s="168"/>
      <c r="AM21" s="168"/>
      <c r="AN21" s="169"/>
      <c r="AO21" s="169"/>
      <c r="AP21" s="169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</row>
    <row r="22" spans="1:88" ht="14.25">
      <c r="A22" s="259">
        <v>14</v>
      </c>
      <c r="B22" s="206" t="s">
        <v>61</v>
      </c>
      <c r="C22" s="252">
        <v>3427.4</v>
      </c>
      <c r="D22" s="208"/>
      <c r="E22" s="208">
        <f t="shared" si="0"/>
        <v>3427.4</v>
      </c>
      <c r="F22" s="209">
        <v>19490</v>
      </c>
      <c r="G22" s="209">
        <v>20121</v>
      </c>
      <c r="H22" s="209">
        <f t="shared" si="1"/>
        <v>631</v>
      </c>
      <c r="I22" s="209">
        <f t="shared" si="2"/>
        <v>631</v>
      </c>
      <c r="J22" s="209">
        <v>13.98</v>
      </c>
      <c r="K22" s="201">
        <v>118</v>
      </c>
      <c r="L22" s="253">
        <v>0.03</v>
      </c>
      <c r="M22" s="253">
        <v>305.6</v>
      </c>
      <c r="N22" s="253">
        <f t="shared" si="3"/>
        <v>3733</v>
      </c>
      <c r="O22" s="253">
        <f t="shared" si="4"/>
        <v>9.17</v>
      </c>
      <c r="P22" s="254">
        <f t="shared" si="5"/>
        <v>9.168</v>
      </c>
      <c r="Q22" s="254">
        <f t="shared" si="6"/>
        <v>0</v>
      </c>
      <c r="R22" s="255">
        <f t="shared" si="7"/>
        <v>0.002675</v>
      </c>
      <c r="S22" s="201">
        <v>52</v>
      </c>
      <c r="T22" s="256">
        <v>101.73</v>
      </c>
      <c r="U22" s="260">
        <f t="shared" si="8"/>
        <v>66</v>
      </c>
      <c r="V22" s="258"/>
      <c r="W22" s="253">
        <f t="shared" si="9"/>
        <v>520.1</v>
      </c>
      <c r="X22" s="196">
        <f t="shared" si="10"/>
        <v>7.88</v>
      </c>
      <c r="Y22" s="155"/>
      <c r="Z22" s="169"/>
      <c r="AA22" s="169"/>
      <c r="AB22" s="170"/>
      <c r="AC22" s="170"/>
      <c r="AD22" s="171"/>
      <c r="AE22" s="172"/>
      <c r="AF22" s="172"/>
      <c r="AG22" s="173"/>
      <c r="AH22" s="173"/>
      <c r="AI22" s="167"/>
      <c r="AJ22" s="174"/>
      <c r="AK22" s="168"/>
      <c r="AL22" s="168"/>
      <c r="AM22" s="168"/>
      <c r="AN22" s="169"/>
      <c r="AO22" s="169"/>
      <c r="AP22" s="169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</row>
    <row r="23" spans="1:88" s="185" customFormat="1" ht="14.25">
      <c r="A23" s="259">
        <v>15</v>
      </c>
      <c r="B23" s="263" t="s">
        <v>62</v>
      </c>
      <c r="C23" s="252">
        <v>3462.8</v>
      </c>
      <c r="D23" s="208"/>
      <c r="E23" s="208">
        <f t="shared" si="0"/>
        <v>3462.8</v>
      </c>
      <c r="F23" s="264">
        <v>25339</v>
      </c>
      <c r="G23" s="264">
        <v>26188</v>
      </c>
      <c r="H23" s="264">
        <f t="shared" si="1"/>
        <v>849</v>
      </c>
      <c r="I23" s="264">
        <f t="shared" si="2"/>
        <v>849</v>
      </c>
      <c r="J23" s="209">
        <v>13.98</v>
      </c>
      <c r="K23" s="201">
        <v>126</v>
      </c>
      <c r="L23" s="265">
        <v>0.03</v>
      </c>
      <c r="M23" s="265">
        <v>344.5</v>
      </c>
      <c r="N23" s="265">
        <f t="shared" si="3"/>
        <v>3807.3</v>
      </c>
      <c r="O23" s="265">
        <f t="shared" si="4"/>
        <v>10.34</v>
      </c>
      <c r="P23" s="266">
        <f t="shared" si="5"/>
        <v>10.34</v>
      </c>
      <c r="Q23" s="266">
        <f t="shared" si="6"/>
        <v>0</v>
      </c>
      <c r="R23" s="267">
        <f t="shared" si="7"/>
        <v>0.002986</v>
      </c>
      <c r="S23" s="201">
        <v>38</v>
      </c>
      <c r="T23" s="256">
        <v>88.8</v>
      </c>
      <c r="U23" s="259">
        <f t="shared" si="8"/>
        <v>88</v>
      </c>
      <c r="V23" s="268"/>
      <c r="W23" s="265">
        <f t="shared" si="9"/>
        <v>749.86</v>
      </c>
      <c r="X23" s="261">
        <f t="shared" si="10"/>
        <v>8.52</v>
      </c>
      <c r="Y23" s="179"/>
      <c r="Z23" s="179"/>
      <c r="AA23" s="179"/>
      <c r="AB23" s="180"/>
      <c r="AC23" s="180"/>
      <c r="AD23" s="181"/>
      <c r="AE23" s="182"/>
      <c r="AF23" s="182"/>
      <c r="AG23" s="183"/>
      <c r="AH23" s="183"/>
      <c r="AI23" s="176"/>
      <c r="AJ23" s="184"/>
      <c r="AK23" s="178"/>
      <c r="AL23" s="178"/>
      <c r="AM23" s="178"/>
      <c r="AN23" s="179"/>
      <c r="AO23" s="179"/>
      <c r="AP23" s="179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</row>
    <row r="24" spans="1:88" s="185" customFormat="1" ht="14.25">
      <c r="A24" s="259">
        <v>16</v>
      </c>
      <c r="B24" s="263" t="s">
        <v>63</v>
      </c>
      <c r="C24" s="252">
        <v>3565.6</v>
      </c>
      <c r="D24" s="208"/>
      <c r="E24" s="208">
        <f t="shared" si="0"/>
        <v>3565.6</v>
      </c>
      <c r="F24" s="264">
        <v>31439</v>
      </c>
      <c r="G24" s="264">
        <v>32200</v>
      </c>
      <c r="H24" s="264">
        <f t="shared" si="1"/>
        <v>761</v>
      </c>
      <c r="I24" s="264">
        <f t="shared" si="2"/>
        <v>761</v>
      </c>
      <c r="J24" s="209">
        <v>13.98</v>
      </c>
      <c r="K24" s="201">
        <v>129</v>
      </c>
      <c r="L24" s="265">
        <v>0.03</v>
      </c>
      <c r="M24" s="265">
        <v>314.4</v>
      </c>
      <c r="N24" s="265">
        <f t="shared" si="3"/>
        <v>3880</v>
      </c>
      <c r="O24" s="265">
        <f t="shared" si="4"/>
        <v>9.43</v>
      </c>
      <c r="P24" s="266">
        <f t="shared" si="5"/>
        <v>9.431</v>
      </c>
      <c r="Q24" s="266">
        <f t="shared" si="6"/>
        <v>0</v>
      </c>
      <c r="R24" s="267">
        <f t="shared" si="7"/>
        <v>0.002645</v>
      </c>
      <c r="S24" s="201">
        <v>81</v>
      </c>
      <c r="T24" s="256">
        <v>278.09</v>
      </c>
      <c r="U24" s="259">
        <f t="shared" si="8"/>
        <v>48</v>
      </c>
      <c r="V24" s="268"/>
      <c r="W24" s="265">
        <f t="shared" si="9"/>
        <v>473.48</v>
      </c>
      <c r="X24" s="261">
        <f t="shared" si="10"/>
        <v>9.86</v>
      </c>
      <c r="Y24" s="186"/>
      <c r="Z24" s="179"/>
      <c r="AA24" s="179"/>
      <c r="AB24" s="180"/>
      <c r="AC24" s="180"/>
      <c r="AD24" s="181"/>
      <c r="AE24" s="182"/>
      <c r="AF24" s="182"/>
      <c r="AG24" s="183"/>
      <c r="AH24" s="183"/>
      <c r="AI24" s="176"/>
      <c r="AJ24" s="184"/>
      <c r="AK24" s="178"/>
      <c r="AL24" s="178"/>
      <c r="AM24" s="178"/>
      <c r="AN24" s="179"/>
      <c r="AO24" s="179"/>
      <c r="AP24" s="179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</row>
    <row r="25" spans="1:88" ht="14.25">
      <c r="A25" s="259">
        <v>17</v>
      </c>
      <c r="B25" s="206" t="s">
        <v>64</v>
      </c>
      <c r="C25" s="252">
        <v>3578.3</v>
      </c>
      <c r="D25" s="208"/>
      <c r="E25" s="208">
        <f t="shared" si="0"/>
        <v>3578.3</v>
      </c>
      <c r="F25" s="209">
        <v>25850</v>
      </c>
      <c r="G25" s="209">
        <v>26652</v>
      </c>
      <c r="H25" s="209">
        <f t="shared" si="1"/>
        <v>802</v>
      </c>
      <c r="I25" s="209">
        <f t="shared" si="2"/>
        <v>802</v>
      </c>
      <c r="J25" s="209">
        <v>13.98</v>
      </c>
      <c r="K25" s="201">
        <v>139</v>
      </c>
      <c r="L25" s="253">
        <v>0.03</v>
      </c>
      <c r="M25" s="253">
        <v>317.6</v>
      </c>
      <c r="N25" s="253">
        <f t="shared" si="3"/>
        <v>3895.9</v>
      </c>
      <c r="O25" s="253">
        <f t="shared" si="4"/>
        <v>9.53</v>
      </c>
      <c r="P25" s="254">
        <f t="shared" si="5"/>
        <v>9.529</v>
      </c>
      <c r="Q25" s="254">
        <f t="shared" si="6"/>
        <v>0</v>
      </c>
      <c r="R25" s="255">
        <f t="shared" si="7"/>
        <v>0.002663</v>
      </c>
      <c r="S25" s="201">
        <v>65</v>
      </c>
      <c r="T25" s="256">
        <v>151.78</v>
      </c>
      <c r="U25" s="260">
        <f t="shared" si="8"/>
        <v>74</v>
      </c>
      <c r="V25" s="258"/>
      <c r="W25" s="253">
        <f t="shared" si="9"/>
        <v>640.69</v>
      </c>
      <c r="X25" s="196">
        <f t="shared" si="10"/>
        <v>8.66</v>
      </c>
      <c r="Y25" s="155"/>
      <c r="Z25" s="169"/>
      <c r="AA25" s="169"/>
      <c r="AB25" s="170"/>
      <c r="AC25" s="170"/>
      <c r="AD25" s="171"/>
      <c r="AE25" s="172"/>
      <c r="AF25" s="172"/>
      <c r="AG25" s="173"/>
      <c r="AH25" s="173"/>
      <c r="AI25" s="167"/>
      <c r="AJ25" s="174"/>
      <c r="AK25" s="168"/>
      <c r="AL25" s="168"/>
      <c r="AM25" s="168"/>
      <c r="AN25" s="169"/>
      <c r="AO25" s="169"/>
      <c r="AP25" s="169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</row>
    <row r="26" spans="1:88" ht="14.25">
      <c r="A26" s="259">
        <v>18</v>
      </c>
      <c r="B26" s="206" t="s">
        <v>65</v>
      </c>
      <c r="C26" s="252">
        <v>3530.8</v>
      </c>
      <c r="D26" s="208"/>
      <c r="E26" s="208">
        <f t="shared" si="0"/>
        <v>3530.8</v>
      </c>
      <c r="F26" s="209">
        <v>27067</v>
      </c>
      <c r="G26" s="209">
        <v>27743</v>
      </c>
      <c r="H26" s="209">
        <f t="shared" si="1"/>
        <v>676</v>
      </c>
      <c r="I26" s="209">
        <f t="shared" si="2"/>
        <v>676</v>
      </c>
      <c r="J26" s="209">
        <v>13.98</v>
      </c>
      <c r="K26" s="201">
        <v>152</v>
      </c>
      <c r="L26" s="253">
        <v>0.03</v>
      </c>
      <c r="M26" s="253">
        <v>309.6</v>
      </c>
      <c r="N26" s="253">
        <f t="shared" si="3"/>
        <v>3840.4</v>
      </c>
      <c r="O26" s="253">
        <f t="shared" si="4"/>
        <v>9.29</v>
      </c>
      <c r="P26" s="254">
        <f t="shared" si="5"/>
        <v>9.29</v>
      </c>
      <c r="Q26" s="254">
        <f t="shared" si="6"/>
        <v>0</v>
      </c>
      <c r="R26" s="255">
        <f t="shared" si="7"/>
        <v>0.002631</v>
      </c>
      <c r="S26" s="201">
        <v>88</v>
      </c>
      <c r="T26" s="256">
        <v>248.2</v>
      </c>
      <c r="U26" s="260">
        <f t="shared" si="8"/>
        <v>64</v>
      </c>
      <c r="V26" s="258"/>
      <c r="W26" s="253">
        <f t="shared" si="9"/>
        <v>418.51</v>
      </c>
      <c r="X26" s="196">
        <f t="shared" si="10"/>
        <v>6.54</v>
      </c>
      <c r="Y26" s="169"/>
      <c r="Z26" s="169"/>
      <c r="AA26" s="169" t="s">
        <v>127</v>
      </c>
      <c r="AB26" s="170"/>
      <c r="AC26" s="170"/>
      <c r="AD26" s="171"/>
      <c r="AE26" s="172"/>
      <c r="AF26" s="172"/>
      <c r="AG26" s="173"/>
      <c r="AH26" s="173"/>
      <c r="AI26" s="167"/>
      <c r="AJ26" s="174"/>
      <c r="AK26" s="168"/>
      <c r="AL26" s="168"/>
      <c r="AM26" s="168"/>
      <c r="AN26" s="169"/>
      <c r="AO26" s="169"/>
      <c r="AP26" s="169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</row>
    <row r="27" spans="1:88" ht="14.25">
      <c r="A27" s="259">
        <v>19</v>
      </c>
      <c r="B27" s="206" t="s">
        <v>66</v>
      </c>
      <c r="C27" s="252">
        <v>3455.8</v>
      </c>
      <c r="D27" s="208"/>
      <c r="E27" s="208">
        <f t="shared" si="0"/>
        <v>3455.8</v>
      </c>
      <c r="F27" s="209">
        <v>25144</v>
      </c>
      <c r="G27" s="209">
        <v>25924</v>
      </c>
      <c r="H27" s="209">
        <f t="shared" si="1"/>
        <v>780</v>
      </c>
      <c r="I27" s="209">
        <f t="shared" si="2"/>
        <v>780</v>
      </c>
      <c r="J27" s="209">
        <v>13.98</v>
      </c>
      <c r="K27" s="201">
        <v>139</v>
      </c>
      <c r="L27" s="253">
        <v>0.03</v>
      </c>
      <c r="M27" s="253">
        <v>305.6</v>
      </c>
      <c r="N27" s="253">
        <f t="shared" si="3"/>
        <v>3761.4</v>
      </c>
      <c r="O27" s="253">
        <f t="shared" si="4"/>
        <v>9.17</v>
      </c>
      <c r="P27" s="254">
        <f t="shared" si="5"/>
        <v>9.172</v>
      </c>
      <c r="Q27" s="254">
        <f t="shared" si="6"/>
        <v>0</v>
      </c>
      <c r="R27" s="255">
        <f t="shared" si="7"/>
        <v>0.002654</v>
      </c>
      <c r="S27" s="201">
        <v>80</v>
      </c>
      <c r="T27" s="256">
        <v>186.98</v>
      </c>
      <c r="U27" s="260">
        <f t="shared" si="8"/>
        <v>59</v>
      </c>
      <c r="V27" s="258"/>
      <c r="W27" s="253">
        <f t="shared" si="9"/>
        <v>583.85</v>
      </c>
      <c r="X27" s="196">
        <f t="shared" si="10"/>
        <v>9.9</v>
      </c>
      <c r="Y27" s="155"/>
      <c r="Z27" s="169"/>
      <c r="AA27" s="169"/>
      <c r="AB27" s="170"/>
      <c r="AC27" s="170"/>
      <c r="AD27" s="171"/>
      <c r="AE27" s="172"/>
      <c r="AF27" s="172"/>
      <c r="AG27" s="173"/>
      <c r="AH27" s="173"/>
      <c r="AI27" s="167"/>
      <c r="AJ27" s="174"/>
      <c r="AK27" s="168"/>
      <c r="AL27" s="168"/>
      <c r="AM27" s="168"/>
      <c r="AN27" s="169"/>
      <c r="AO27" s="169"/>
      <c r="AP27" s="169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</row>
    <row r="28" spans="1:88" ht="14.25">
      <c r="A28" s="259">
        <v>20</v>
      </c>
      <c r="B28" s="206" t="s">
        <v>67</v>
      </c>
      <c r="C28" s="252">
        <v>3512.4</v>
      </c>
      <c r="D28" s="208"/>
      <c r="E28" s="208">
        <f t="shared" si="0"/>
        <v>3512.4</v>
      </c>
      <c r="F28" s="209">
        <v>21314</v>
      </c>
      <c r="G28" s="209">
        <v>22046</v>
      </c>
      <c r="H28" s="209">
        <f t="shared" si="1"/>
        <v>732</v>
      </c>
      <c r="I28" s="209">
        <f t="shared" si="2"/>
        <v>732</v>
      </c>
      <c r="J28" s="209">
        <v>13.98</v>
      </c>
      <c r="K28" s="201">
        <v>118</v>
      </c>
      <c r="L28" s="253">
        <v>0.03</v>
      </c>
      <c r="M28" s="253">
        <v>266.4</v>
      </c>
      <c r="N28" s="253">
        <f t="shared" si="3"/>
        <v>3778.8</v>
      </c>
      <c r="O28" s="253">
        <f t="shared" si="4"/>
        <v>7.99</v>
      </c>
      <c r="P28" s="254">
        <f t="shared" si="5"/>
        <v>7.991</v>
      </c>
      <c r="Q28" s="254">
        <f t="shared" si="6"/>
        <v>0</v>
      </c>
      <c r="R28" s="255">
        <f t="shared" si="7"/>
        <v>0.002275</v>
      </c>
      <c r="S28" s="201">
        <v>50</v>
      </c>
      <c r="T28" s="256">
        <v>135.43</v>
      </c>
      <c r="U28" s="260">
        <f t="shared" si="8"/>
        <v>68</v>
      </c>
      <c r="V28" s="258"/>
      <c r="W28" s="253">
        <f t="shared" si="9"/>
        <v>588.58</v>
      </c>
      <c r="X28" s="196">
        <f t="shared" si="10"/>
        <v>8.66</v>
      </c>
      <c r="Y28" s="155"/>
      <c r="Z28" s="169"/>
      <c r="AA28" s="169"/>
      <c r="AB28" s="170"/>
      <c r="AC28" s="170"/>
      <c r="AD28" s="171"/>
      <c r="AE28" s="172"/>
      <c r="AF28" s="172"/>
      <c r="AG28" s="173"/>
      <c r="AH28" s="173"/>
      <c r="AI28" s="167"/>
      <c r="AJ28" s="174"/>
      <c r="AK28" s="168"/>
      <c r="AL28" s="168"/>
      <c r="AM28" s="168"/>
      <c r="AN28" s="169"/>
      <c r="AO28" s="169"/>
      <c r="AP28" s="169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</row>
    <row r="29" spans="1:88" ht="14.25">
      <c r="A29" s="259">
        <v>21</v>
      </c>
      <c r="B29" s="206" t="s">
        <v>68</v>
      </c>
      <c r="C29" s="252">
        <v>3366.2</v>
      </c>
      <c r="D29" s="208">
        <v>108.1</v>
      </c>
      <c r="E29" s="208">
        <f t="shared" si="0"/>
        <v>3474.3</v>
      </c>
      <c r="F29" s="209">
        <v>27360</v>
      </c>
      <c r="G29" s="209">
        <v>28125</v>
      </c>
      <c r="H29" s="209">
        <f t="shared" si="1"/>
        <v>765</v>
      </c>
      <c r="I29" s="209">
        <f t="shared" si="2"/>
        <v>765</v>
      </c>
      <c r="J29" s="209">
        <v>13.98</v>
      </c>
      <c r="K29" s="201">
        <v>159</v>
      </c>
      <c r="L29" s="253">
        <v>0.03</v>
      </c>
      <c r="M29" s="253">
        <v>296</v>
      </c>
      <c r="N29" s="253">
        <f t="shared" si="3"/>
        <v>3770.3</v>
      </c>
      <c r="O29" s="253">
        <f t="shared" si="4"/>
        <v>8.88</v>
      </c>
      <c r="P29" s="254">
        <f t="shared" si="5"/>
        <v>8.604</v>
      </c>
      <c r="Q29" s="254">
        <f t="shared" si="6"/>
        <v>0.276</v>
      </c>
      <c r="R29" s="255">
        <f t="shared" si="7"/>
        <v>0.002556</v>
      </c>
      <c r="S29" s="201">
        <v>50</v>
      </c>
      <c r="T29" s="256">
        <v>136.62</v>
      </c>
      <c r="U29" s="260">
        <f t="shared" si="8"/>
        <v>109</v>
      </c>
      <c r="V29" s="258">
        <v>4.678</v>
      </c>
      <c r="W29" s="253">
        <f t="shared" si="9"/>
        <v>614.82</v>
      </c>
      <c r="X29" s="196">
        <f t="shared" si="10"/>
        <v>5.64</v>
      </c>
      <c r="Y29" s="155"/>
      <c r="Z29" s="169"/>
      <c r="AA29" s="169"/>
      <c r="AB29" s="170"/>
      <c r="AC29" s="170"/>
      <c r="AD29" s="171"/>
      <c r="AE29" s="172"/>
      <c r="AF29" s="172"/>
      <c r="AG29" s="173"/>
      <c r="AH29" s="173"/>
      <c r="AI29" s="167"/>
      <c r="AJ29" s="174"/>
      <c r="AK29" s="168"/>
      <c r="AL29" s="168"/>
      <c r="AM29" s="168"/>
      <c r="AN29" s="169"/>
      <c r="AO29" s="169"/>
      <c r="AP29" s="169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</row>
    <row r="30" spans="1:88" ht="14.25">
      <c r="A30" s="259">
        <v>22</v>
      </c>
      <c r="B30" s="206" t="s">
        <v>69</v>
      </c>
      <c r="C30" s="252">
        <v>6222</v>
      </c>
      <c r="D30" s="208"/>
      <c r="E30" s="208">
        <f t="shared" si="0"/>
        <v>6222</v>
      </c>
      <c r="F30" s="209">
        <v>41921</v>
      </c>
      <c r="G30" s="209">
        <v>43276</v>
      </c>
      <c r="H30" s="209">
        <f t="shared" si="1"/>
        <v>1355</v>
      </c>
      <c r="I30" s="209">
        <f t="shared" si="2"/>
        <v>1355</v>
      </c>
      <c r="J30" s="209">
        <v>13.98</v>
      </c>
      <c r="K30" s="201">
        <v>268</v>
      </c>
      <c r="L30" s="253">
        <v>0.03</v>
      </c>
      <c r="M30" s="253">
        <v>622.8</v>
      </c>
      <c r="N30" s="253">
        <f t="shared" si="3"/>
        <v>6844.8</v>
      </c>
      <c r="O30" s="253">
        <f t="shared" si="4"/>
        <v>18.68</v>
      </c>
      <c r="P30" s="254">
        <f t="shared" si="5"/>
        <v>18.678</v>
      </c>
      <c r="Q30" s="254">
        <f t="shared" si="6"/>
        <v>0</v>
      </c>
      <c r="R30" s="255">
        <f t="shared" si="7"/>
        <v>0.003002</v>
      </c>
      <c r="S30" s="201">
        <v>150</v>
      </c>
      <c r="T30" s="256">
        <v>317.31</v>
      </c>
      <c r="U30" s="260">
        <f t="shared" si="8"/>
        <v>118</v>
      </c>
      <c r="V30" s="258"/>
      <c r="W30" s="253">
        <f t="shared" si="9"/>
        <v>1019.01</v>
      </c>
      <c r="X30" s="196">
        <f t="shared" si="10"/>
        <v>8.64</v>
      </c>
      <c r="Y30" s="155"/>
      <c r="Z30" s="169"/>
      <c r="AA30" s="169"/>
      <c r="AB30" s="170"/>
      <c r="AC30" s="170"/>
      <c r="AD30" s="171"/>
      <c r="AE30" s="172"/>
      <c r="AF30" s="172"/>
      <c r="AG30" s="173"/>
      <c r="AH30" s="173"/>
      <c r="AI30" s="167"/>
      <c r="AJ30" s="174"/>
      <c r="AK30" s="168"/>
      <c r="AL30" s="168"/>
      <c r="AM30" s="168"/>
      <c r="AN30" s="169"/>
      <c r="AO30" s="169"/>
      <c r="AP30" s="169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</row>
    <row r="31" spans="1:88" ht="14.25">
      <c r="A31" s="259">
        <v>23</v>
      </c>
      <c r="B31" s="206" t="s">
        <v>70</v>
      </c>
      <c r="C31" s="252">
        <v>6020.5</v>
      </c>
      <c r="D31" s="262">
        <v>116.2</v>
      </c>
      <c r="E31" s="208">
        <f t="shared" si="0"/>
        <v>6136.7</v>
      </c>
      <c r="F31" s="209">
        <v>42278</v>
      </c>
      <c r="G31" s="209">
        <v>43435</v>
      </c>
      <c r="H31" s="209">
        <f t="shared" si="1"/>
        <v>1157</v>
      </c>
      <c r="I31" s="209">
        <f t="shared" si="2"/>
        <v>1157</v>
      </c>
      <c r="J31" s="209">
        <v>13.98</v>
      </c>
      <c r="K31" s="201">
        <v>253</v>
      </c>
      <c r="L31" s="253">
        <v>0.03</v>
      </c>
      <c r="M31" s="253">
        <v>595.8</v>
      </c>
      <c r="N31" s="253">
        <f t="shared" si="3"/>
        <v>6732.5</v>
      </c>
      <c r="O31" s="253">
        <f t="shared" si="4"/>
        <v>17.87</v>
      </c>
      <c r="P31" s="254">
        <f t="shared" si="5"/>
        <v>17.532</v>
      </c>
      <c r="Q31" s="254">
        <f t="shared" si="6"/>
        <v>0.338</v>
      </c>
      <c r="R31" s="255">
        <f t="shared" si="7"/>
        <v>0.002912</v>
      </c>
      <c r="S31" s="201">
        <v>93</v>
      </c>
      <c r="T31" s="256">
        <v>261.24</v>
      </c>
      <c r="U31" s="260">
        <f t="shared" si="8"/>
        <v>160</v>
      </c>
      <c r="V31" s="258">
        <v>2.235</v>
      </c>
      <c r="W31" s="253">
        <f>I31-T31-V31-O31</f>
        <v>875.66</v>
      </c>
      <c r="X31" s="196">
        <f t="shared" si="10"/>
        <v>5.47</v>
      </c>
      <c r="Y31" s="155"/>
      <c r="Z31" s="169"/>
      <c r="AA31" s="169"/>
      <c r="AB31" s="170"/>
      <c r="AC31" s="170"/>
      <c r="AD31" s="171"/>
      <c r="AE31" s="172"/>
      <c r="AF31" s="172"/>
      <c r="AG31" s="173"/>
      <c r="AH31" s="173"/>
      <c r="AI31" s="167"/>
      <c r="AJ31" s="174"/>
      <c r="AK31" s="168"/>
      <c r="AL31" s="168"/>
      <c r="AM31" s="168"/>
      <c r="AN31" s="169"/>
      <c r="AO31" s="169"/>
      <c r="AP31" s="169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</row>
    <row r="32" spans="1:88" ht="14.25">
      <c r="A32" s="259">
        <v>24</v>
      </c>
      <c r="B32" s="206" t="s">
        <v>71</v>
      </c>
      <c r="C32" s="252">
        <v>3277.6</v>
      </c>
      <c r="D32" s="208">
        <v>195.5</v>
      </c>
      <c r="E32" s="208">
        <f t="shared" si="0"/>
        <v>3473.1</v>
      </c>
      <c r="F32" s="209">
        <v>26737</v>
      </c>
      <c r="G32" s="209">
        <v>27462</v>
      </c>
      <c r="H32" s="209">
        <f t="shared" si="1"/>
        <v>725</v>
      </c>
      <c r="I32" s="209">
        <f t="shared" si="2"/>
        <v>725</v>
      </c>
      <c r="J32" s="209">
        <v>13.98</v>
      </c>
      <c r="K32" s="201">
        <v>163</v>
      </c>
      <c r="L32" s="253">
        <v>0.03</v>
      </c>
      <c r="M32" s="253">
        <v>308.2</v>
      </c>
      <c r="N32" s="253">
        <f t="shared" si="3"/>
        <v>3781.3</v>
      </c>
      <c r="O32" s="253">
        <f t="shared" si="4"/>
        <v>9.25</v>
      </c>
      <c r="P32" s="254">
        <f t="shared" si="5"/>
        <v>8.728</v>
      </c>
      <c r="Q32" s="254">
        <f t="shared" si="6"/>
        <v>0.521</v>
      </c>
      <c r="R32" s="255">
        <f t="shared" si="7"/>
        <v>0.002663</v>
      </c>
      <c r="S32" s="201">
        <v>57</v>
      </c>
      <c r="T32" s="256">
        <v>161.04</v>
      </c>
      <c r="U32" s="260">
        <f t="shared" si="8"/>
        <v>106</v>
      </c>
      <c r="V32" s="258">
        <v>15.009</v>
      </c>
      <c r="W32" s="253">
        <f t="shared" si="9"/>
        <v>539.7</v>
      </c>
      <c r="X32" s="196">
        <f t="shared" si="10"/>
        <v>5.09</v>
      </c>
      <c r="Y32" s="169"/>
      <c r="Z32" s="169"/>
      <c r="AA32" s="169"/>
      <c r="AB32" s="170"/>
      <c r="AC32" s="170"/>
      <c r="AD32" s="171"/>
      <c r="AE32" s="172"/>
      <c r="AF32" s="172"/>
      <c r="AG32" s="173"/>
      <c r="AH32" s="173"/>
      <c r="AI32" s="167"/>
      <c r="AJ32" s="174"/>
      <c r="AK32" s="168"/>
      <c r="AL32" s="168"/>
      <c r="AM32" s="168"/>
      <c r="AN32" s="169"/>
      <c r="AO32" s="169"/>
      <c r="AP32" s="169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</row>
    <row r="33" spans="1:88" ht="14.25">
      <c r="A33" s="259">
        <v>25</v>
      </c>
      <c r="B33" s="206" t="s">
        <v>72</v>
      </c>
      <c r="C33" s="252">
        <v>3281</v>
      </c>
      <c r="D33" s="208">
        <v>243.8</v>
      </c>
      <c r="E33" s="208">
        <f t="shared" si="0"/>
        <v>3524.8</v>
      </c>
      <c r="F33" s="209">
        <v>26896</v>
      </c>
      <c r="G33" s="209">
        <v>27736</v>
      </c>
      <c r="H33" s="209">
        <f t="shared" si="1"/>
        <v>840</v>
      </c>
      <c r="I33" s="209">
        <f t="shared" si="2"/>
        <v>840</v>
      </c>
      <c r="J33" s="209">
        <v>13.98</v>
      </c>
      <c r="K33" s="201">
        <v>137</v>
      </c>
      <c r="L33" s="253">
        <v>0.03</v>
      </c>
      <c r="M33" s="253">
        <v>298.3</v>
      </c>
      <c r="N33" s="253">
        <f t="shared" si="3"/>
        <v>3823.1</v>
      </c>
      <c r="O33" s="253">
        <f t="shared" si="4"/>
        <v>8.95</v>
      </c>
      <c r="P33" s="254">
        <f t="shared" si="5"/>
        <v>8.33</v>
      </c>
      <c r="Q33" s="254">
        <f t="shared" si="6"/>
        <v>0.619</v>
      </c>
      <c r="R33" s="255">
        <f t="shared" si="7"/>
        <v>0.002539</v>
      </c>
      <c r="S33" s="201">
        <v>65</v>
      </c>
      <c r="T33" s="256">
        <v>167.01</v>
      </c>
      <c r="U33" s="260">
        <f t="shared" si="8"/>
        <v>72</v>
      </c>
      <c r="V33" s="258">
        <v>27.392</v>
      </c>
      <c r="W33" s="253">
        <f t="shared" si="9"/>
        <v>636.65</v>
      </c>
      <c r="X33" s="196">
        <f t="shared" si="10"/>
        <v>8.84</v>
      </c>
      <c r="Y33" s="155"/>
      <c r="Z33" s="169"/>
      <c r="AA33" s="169"/>
      <c r="AB33" s="170"/>
      <c r="AC33" s="170"/>
      <c r="AD33" s="171"/>
      <c r="AE33" s="172"/>
      <c r="AF33" s="172"/>
      <c r="AG33" s="173"/>
      <c r="AH33" s="173"/>
      <c r="AI33" s="167"/>
      <c r="AJ33" s="174"/>
      <c r="AK33" s="168"/>
      <c r="AL33" s="168"/>
      <c r="AM33" s="168"/>
      <c r="AN33" s="169"/>
      <c r="AO33" s="169"/>
      <c r="AP33" s="169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</row>
    <row r="34" spans="1:88" ht="14.25">
      <c r="A34" s="259">
        <v>26</v>
      </c>
      <c r="B34" s="206" t="s">
        <v>73</v>
      </c>
      <c r="C34" s="252">
        <v>3427.8</v>
      </c>
      <c r="D34" s="208">
        <v>99.9</v>
      </c>
      <c r="E34" s="208">
        <f t="shared" si="0"/>
        <v>3527.7</v>
      </c>
      <c r="F34" s="209">
        <v>28689</v>
      </c>
      <c r="G34" s="209">
        <v>29556</v>
      </c>
      <c r="H34" s="209">
        <f t="shared" si="1"/>
        <v>867</v>
      </c>
      <c r="I34" s="209">
        <f t="shared" si="2"/>
        <v>867</v>
      </c>
      <c r="J34" s="209">
        <v>13.98</v>
      </c>
      <c r="K34" s="201">
        <v>153</v>
      </c>
      <c r="L34" s="253">
        <v>0.03</v>
      </c>
      <c r="M34" s="253">
        <v>300</v>
      </c>
      <c r="N34" s="253">
        <f t="shared" si="3"/>
        <v>3827.7</v>
      </c>
      <c r="O34" s="253">
        <f t="shared" si="4"/>
        <v>9</v>
      </c>
      <c r="P34" s="254">
        <f t="shared" si="5"/>
        <v>8.744</v>
      </c>
      <c r="Q34" s="254">
        <f t="shared" si="6"/>
        <v>0.255</v>
      </c>
      <c r="R34" s="255">
        <f t="shared" si="7"/>
        <v>0.002551</v>
      </c>
      <c r="S34" s="201">
        <v>69</v>
      </c>
      <c r="T34" s="256">
        <v>153.36</v>
      </c>
      <c r="U34" s="260">
        <f t="shared" si="8"/>
        <v>84</v>
      </c>
      <c r="V34" s="258">
        <v>5.984</v>
      </c>
      <c r="W34" s="253">
        <f t="shared" si="9"/>
        <v>698.66</v>
      </c>
      <c r="X34" s="196">
        <f t="shared" si="10"/>
        <v>8.32</v>
      </c>
      <c r="Y34" s="155"/>
      <c r="Z34" s="169"/>
      <c r="AA34" s="169"/>
      <c r="AB34" s="170"/>
      <c r="AC34" s="170"/>
      <c r="AD34" s="171"/>
      <c r="AE34" s="172"/>
      <c r="AF34" s="172"/>
      <c r="AG34" s="173"/>
      <c r="AH34" s="173"/>
      <c r="AI34" s="167"/>
      <c r="AJ34" s="174"/>
      <c r="AK34" s="168"/>
      <c r="AL34" s="168"/>
      <c r="AM34" s="168"/>
      <c r="AN34" s="169"/>
      <c r="AO34" s="169"/>
      <c r="AP34" s="169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</row>
    <row r="35" spans="1:88" ht="14.25">
      <c r="A35" s="259">
        <v>27</v>
      </c>
      <c r="B35" s="206" t="s">
        <v>74</v>
      </c>
      <c r="C35" s="207">
        <v>3588</v>
      </c>
      <c r="D35" s="208"/>
      <c r="E35" s="208">
        <f t="shared" si="0"/>
        <v>3588</v>
      </c>
      <c r="F35" s="209">
        <v>29786</v>
      </c>
      <c r="G35" s="209">
        <v>31122</v>
      </c>
      <c r="H35" s="209">
        <f t="shared" si="1"/>
        <v>1336</v>
      </c>
      <c r="I35" s="209">
        <f t="shared" si="2"/>
        <v>1336</v>
      </c>
      <c r="J35" s="209">
        <v>13.98</v>
      </c>
      <c r="K35" s="201">
        <v>149</v>
      </c>
      <c r="L35" s="253">
        <v>0.03</v>
      </c>
      <c r="M35" s="253">
        <v>319.6</v>
      </c>
      <c r="N35" s="253">
        <f t="shared" si="3"/>
        <v>3907.6</v>
      </c>
      <c r="O35" s="253">
        <f t="shared" si="4"/>
        <v>9.59</v>
      </c>
      <c r="P35" s="254">
        <f t="shared" si="5"/>
        <v>9.591</v>
      </c>
      <c r="Q35" s="254">
        <f t="shared" si="6"/>
        <v>0</v>
      </c>
      <c r="R35" s="255">
        <f t="shared" si="7"/>
        <v>0.002673</v>
      </c>
      <c r="S35" s="201">
        <v>66</v>
      </c>
      <c r="T35" s="256">
        <v>167.38</v>
      </c>
      <c r="U35" s="260">
        <f t="shared" si="8"/>
        <v>83</v>
      </c>
      <c r="V35" s="258"/>
      <c r="W35" s="253">
        <f t="shared" si="9"/>
        <v>1159.03</v>
      </c>
      <c r="X35" s="196">
        <f t="shared" si="10"/>
        <v>13.96</v>
      </c>
      <c r="Y35" s="205"/>
      <c r="Z35" s="169"/>
      <c r="AA35" s="169"/>
      <c r="AB35" s="170"/>
      <c r="AC35" s="170"/>
      <c r="AD35" s="171"/>
      <c r="AE35" s="172"/>
      <c r="AF35" s="172"/>
      <c r="AG35" s="173"/>
      <c r="AH35" s="173"/>
      <c r="AI35" s="167"/>
      <c r="AJ35" s="174"/>
      <c r="AK35" s="168"/>
      <c r="AL35" s="168"/>
      <c r="AM35" s="168"/>
      <c r="AN35" s="169"/>
      <c r="AO35" s="169"/>
      <c r="AP35" s="169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</row>
    <row r="36" spans="1:88" ht="14.25">
      <c r="A36" s="259">
        <v>28</v>
      </c>
      <c r="B36" s="206" t="s">
        <v>75</v>
      </c>
      <c r="C36" s="252">
        <v>3578.5</v>
      </c>
      <c r="D36" s="208"/>
      <c r="E36" s="208">
        <f t="shared" si="0"/>
        <v>3578.5</v>
      </c>
      <c r="F36" s="209">
        <v>24525</v>
      </c>
      <c r="G36" s="209">
        <v>25329</v>
      </c>
      <c r="H36" s="209">
        <f t="shared" si="1"/>
        <v>804</v>
      </c>
      <c r="I36" s="209">
        <f t="shared" si="2"/>
        <v>804</v>
      </c>
      <c r="J36" s="209">
        <v>13.98</v>
      </c>
      <c r="K36" s="201">
        <v>136</v>
      </c>
      <c r="L36" s="253">
        <v>0.03</v>
      </c>
      <c r="M36" s="253">
        <v>296.2</v>
      </c>
      <c r="N36" s="253">
        <f t="shared" si="3"/>
        <v>3874.7</v>
      </c>
      <c r="O36" s="253">
        <f t="shared" si="4"/>
        <v>8.89</v>
      </c>
      <c r="P36" s="254">
        <f t="shared" si="5"/>
        <v>8.889</v>
      </c>
      <c r="Q36" s="254">
        <f t="shared" si="6"/>
        <v>0</v>
      </c>
      <c r="R36" s="255">
        <f t="shared" si="7"/>
        <v>0.002484</v>
      </c>
      <c r="S36" s="201">
        <v>52</v>
      </c>
      <c r="T36" s="256">
        <v>138.15</v>
      </c>
      <c r="U36" s="260">
        <f t="shared" si="8"/>
        <v>84</v>
      </c>
      <c r="V36" s="258"/>
      <c r="W36" s="253">
        <f t="shared" si="9"/>
        <v>656.96</v>
      </c>
      <c r="X36" s="196">
        <f t="shared" si="10"/>
        <v>7.82</v>
      </c>
      <c r="Y36" s="205"/>
      <c r="Z36" s="169"/>
      <c r="AA36" s="169"/>
      <c r="AB36" s="170"/>
      <c r="AC36" s="170"/>
      <c r="AD36" s="171"/>
      <c r="AE36" s="172"/>
      <c r="AF36" s="172"/>
      <c r="AG36" s="173"/>
      <c r="AH36" s="173"/>
      <c r="AI36" s="167"/>
      <c r="AJ36" s="174"/>
      <c r="AK36" s="168"/>
      <c r="AL36" s="168"/>
      <c r="AM36" s="168"/>
      <c r="AN36" s="169"/>
      <c r="AO36" s="169"/>
      <c r="AP36" s="169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</row>
    <row r="37" spans="1:88" ht="14.25">
      <c r="A37" s="259">
        <v>29</v>
      </c>
      <c r="B37" s="206" t="s">
        <v>76</v>
      </c>
      <c r="C37" s="252">
        <v>4473.7</v>
      </c>
      <c r="D37" s="208"/>
      <c r="E37" s="208">
        <f t="shared" si="0"/>
        <v>4473.7</v>
      </c>
      <c r="F37" s="209">
        <v>30605</v>
      </c>
      <c r="G37" s="209">
        <v>31601</v>
      </c>
      <c r="H37" s="209">
        <f t="shared" si="1"/>
        <v>996</v>
      </c>
      <c r="I37" s="209">
        <f t="shared" si="2"/>
        <v>996</v>
      </c>
      <c r="J37" s="209">
        <v>13.98</v>
      </c>
      <c r="K37" s="201">
        <v>199</v>
      </c>
      <c r="L37" s="253">
        <v>0.03</v>
      </c>
      <c r="M37" s="253">
        <v>423.6</v>
      </c>
      <c r="N37" s="253">
        <f t="shared" si="3"/>
        <v>4897.3</v>
      </c>
      <c r="O37" s="253">
        <f t="shared" si="4"/>
        <v>12.71</v>
      </c>
      <c r="P37" s="254">
        <f t="shared" si="5"/>
        <v>12.71</v>
      </c>
      <c r="Q37" s="254">
        <f t="shared" si="6"/>
        <v>0</v>
      </c>
      <c r="R37" s="255">
        <f t="shared" si="7"/>
        <v>0.002841</v>
      </c>
      <c r="S37" s="201">
        <v>89</v>
      </c>
      <c r="T37" s="256">
        <v>190.68</v>
      </c>
      <c r="U37" s="260">
        <f t="shared" si="8"/>
        <v>110</v>
      </c>
      <c r="V37" s="258"/>
      <c r="W37" s="253">
        <f t="shared" si="9"/>
        <v>792.61</v>
      </c>
      <c r="X37" s="196">
        <f t="shared" si="10"/>
        <v>7.21</v>
      </c>
      <c r="Y37" s="205"/>
      <c r="Z37" s="169"/>
      <c r="AA37" s="169"/>
      <c r="AB37" s="170"/>
      <c r="AC37" s="170"/>
      <c r="AD37" s="171"/>
      <c r="AE37" s="172"/>
      <c r="AF37" s="172"/>
      <c r="AG37" s="173"/>
      <c r="AH37" s="173"/>
      <c r="AI37" s="167"/>
      <c r="AJ37" s="174"/>
      <c r="AK37" s="168"/>
      <c r="AL37" s="168"/>
      <c r="AM37" s="168"/>
      <c r="AN37" s="169"/>
      <c r="AO37" s="169"/>
      <c r="AP37" s="169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</row>
    <row r="38" spans="1:88" ht="14.25">
      <c r="A38" s="259">
        <v>30</v>
      </c>
      <c r="B38" s="206" t="s">
        <v>77</v>
      </c>
      <c r="C38" s="252">
        <v>5492.7</v>
      </c>
      <c r="D38" s="208"/>
      <c r="E38" s="208">
        <f t="shared" si="0"/>
        <v>5492.7</v>
      </c>
      <c r="F38" s="209">
        <v>32683</v>
      </c>
      <c r="G38" s="209">
        <v>33928</v>
      </c>
      <c r="H38" s="209">
        <f t="shared" si="1"/>
        <v>1245</v>
      </c>
      <c r="I38" s="209">
        <f t="shared" si="2"/>
        <v>1245</v>
      </c>
      <c r="J38" s="209">
        <v>13.98</v>
      </c>
      <c r="K38" s="202">
        <v>212</v>
      </c>
      <c r="L38" s="253">
        <v>0.03</v>
      </c>
      <c r="M38" s="253">
        <v>759</v>
      </c>
      <c r="N38" s="253">
        <f t="shared" si="3"/>
        <v>6251.7</v>
      </c>
      <c r="O38" s="253">
        <f t="shared" si="4"/>
        <v>22.77</v>
      </c>
      <c r="P38" s="254">
        <f t="shared" si="5"/>
        <v>22.773</v>
      </c>
      <c r="Q38" s="254">
        <f t="shared" si="6"/>
        <v>0</v>
      </c>
      <c r="R38" s="255">
        <f t="shared" si="7"/>
        <v>0.004146</v>
      </c>
      <c r="S38" s="195">
        <v>92</v>
      </c>
      <c r="T38" s="256">
        <v>242.85</v>
      </c>
      <c r="U38" s="260">
        <f t="shared" si="8"/>
        <v>120</v>
      </c>
      <c r="V38" s="258"/>
      <c r="W38" s="253">
        <f t="shared" si="9"/>
        <v>979.38</v>
      </c>
      <c r="X38" s="196">
        <f t="shared" si="10"/>
        <v>8.16</v>
      </c>
      <c r="Y38" s="155"/>
      <c r="Z38" s="169"/>
      <c r="AA38" s="169"/>
      <c r="AB38" s="170"/>
      <c r="AC38" s="170"/>
      <c r="AD38" s="171"/>
      <c r="AE38" s="172"/>
      <c r="AF38" s="172"/>
      <c r="AG38" s="173"/>
      <c r="AH38" s="173"/>
      <c r="AI38" s="167"/>
      <c r="AJ38" s="174"/>
      <c r="AK38" s="168"/>
      <c r="AL38" s="168"/>
      <c r="AM38" s="168"/>
      <c r="AN38" s="169"/>
      <c r="AO38" s="169"/>
      <c r="AP38" s="169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</row>
    <row r="39" spans="1:88" ht="14.25">
      <c r="A39" s="259">
        <v>31</v>
      </c>
      <c r="B39" s="206" t="s">
        <v>78</v>
      </c>
      <c r="C39" s="252">
        <v>3226.1</v>
      </c>
      <c r="D39" s="208"/>
      <c r="E39" s="208">
        <f t="shared" si="0"/>
        <v>3226.1</v>
      </c>
      <c r="F39" s="209">
        <v>24114</v>
      </c>
      <c r="G39" s="209">
        <v>24972</v>
      </c>
      <c r="H39" s="209">
        <f t="shared" si="1"/>
        <v>858</v>
      </c>
      <c r="I39" s="209">
        <f t="shared" si="2"/>
        <v>858</v>
      </c>
      <c r="J39" s="209">
        <v>13.98</v>
      </c>
      <c r="K39" s="201">
        <v>152</v>
      </c>
      <c r="L39" s="253">
        <v>0.03</v>
      </c>
      <c r="M39" s="253">
        <v>454.9</v>
      </c>
      <c r="N39" s="253">
        <f t="shared" si="3"/>
        <v>3681</v>
      </c>
      <c r="O39" s="253">
        <f t="shared" si="4"/>
        <v>13.65</v>
      </c>
      <c r="P39" s="254">
        <f t="shared" si="5"/>
        <v>13.65</v>
      </c>
      <c r="Q39" s="254">
        <f t="shared" si="6"/>
        <v>0</v>
      </c>
      <c r="R39" s="255">
        <f t="shared" si="7"/>
        <v>0.004231</v>
      </c>
      <c r="S39" s="201">
        <v>87</v>
      </c>
      <c r="T39" s="256">
        <v>215.18</v>
      </c>
      <c r="U39" s="260">
        <f t="shared" si="8"/>
        <v>65</v>
      </c>
      <c r="V39" s="258"/>
      <c r="W39" s="253">
        <f t="shared" si="9"/>
        <v>629.17</v>
      </c>
      <c r="X39" s="196">
        <f t="shared" si="10"/>
        <v>9.68</v>
      </c>
      <c r="Y39" s="169"/>
      <c r="Z39" s="169"/>
      <c r="AA39" s="169"/>
      <c r="AB39" s="170"/>
      <c r="AC39" s="170"/>
      <c r="AD39" s="171"/>
      <c r="AE39" s="172"/>
      <c r="AF39" s="172"/>
      <c r="AG39" s="173"/>
      <c r="AH39" s="173"/>
      <c r="AI39" s="167"/>
      <c r="AJ39" s="174"/>
      <c r="AK39" s="168"/>
      <c r="AL39" s="168"/>
      <c r="AM39" s="168"/>
      <c r="AN39" s="169"/>
      <c r="AO39" s="169"/>
      <c r="AP39" s="169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</row>
    <row r="40" spans="1:88" ht="14.25">
      <c r="A40" s="259">
        <v>32</v>
      </c>
      <c r="B40" s="206" t="s">
        <v>79</v>
      </c>
      <c r="C40" s="252">
        <v>3270.8</v>
      </c>
      <c r="D40" s="262">
        <v>13.5</v>
      </c>
      <c r="E40" s="208">
        <f t="shared" si="0"/>
        <v>3284.3</v>
      </c>
      <c r="F40" s="209">
        <v>7260</v>
      </c>
      <c r="G40" s="209">
        <v>7812</v>
      </c>
      <c r="H40" s="209">
        <f t="shared" si="1"/>
        <v>552</v>
      </c>
      <c r="I40" s="209">
        <f t="shared" si="2"/>
        <v>552</v>
      </c>
      <c r="J40" s="209">
        <v>13.98</v>
      </c>
      <c r="K40" s="201">
        <v>126</v>
      </c>
      <c r="L40" s="253">
        <v>0.03</v>
      </c>
      <c r="M40" s="253">
        <v>382.1</v>
      </c>
      <c r="N40" s="253">
        <f t="shared" si="3"/>
        <v>3666.4</v>
      </c>
      <c r="O40" s="253">
        <f t="shared" si="4"/>
        <v>11.46</v>
      </c>
      <c r="P40" s="254">
        <f t="shared" si="5"/>
        <v>11.412</v>
      </c>
      <c r="Q40" s="254">
        <f t="shared" si="6"/>
        <v>0.047</v>
      </c>
      <c r="R40" s="255">
        <f t="shared" si="7"/>
        <v>0.003489</v>
      </c>
      <c r="S40" s="201">
        <v>73</v>
      </c>
      <c r="T40" s="256">
        <v>195</v>
      </c>
      <c r="U40" s="260">
        <f t="shared" si="8"/>
        <v>53</v>
      </c>
      <c r="V40" s="258">
        <v>3.58</v>
      </c>
      <c r="W40" s="253">
        <f t="shared" si="9"/>
        <v>341.96</v>
      </c>
      <c r="X40" s="196">
        <f t="shared" si="10"/>
        <v>6.45</v>
      </c>
      <c r="Y40" s="155"/>
      <c r="Z40" s="169"/>
      <c r="AA40" s="169"/>
      <c r="AB40" s="170"/>
      <c r="AC40" s="170"/>
      <c r="AD40" s="171"/>
      <c r="AE40" s="172"/>
      <c r="AF40" s="172"/>
      <c r="AG40" s="173"/>
      <c r="AH40" s="173"/>
      <c r="AI40" s="167"/>
      <c r="AJ40" s="174"/>
      <c r="AK40" s="168"/>
      <c r="AL40" s="168"/>
      <c r="AM40" s="168"/>
      <c r="AN40" s="169"/>
      <c r="AO40" s="169"/>
      <c r="AP40" s="169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</row>
    <row r="41" spans="1:88" ht="14.25">
      <c r="A41" s="259">
        <v>33</v>
      </c>
      <c r="B41" s="206" t="s">
        <v>80</v>
      </c>
      <c r="C41" s="252">
        <v>3219.5</v>
      </c>
      <c r="D41" s="208">
        <v>18.8</v>
      </c>
      <c r="E41" s="208">
        <f t="shared" si="0"/>
        <v>3238.3</v>
      </c>
      <c r="F41" s="209">
        <v>21505</v>
      </c>
      <c r="G41" s="209">
        <v>21924</v>
      </c>
      <c r="H41" s="209">
        <f t="shared" si="1"/>
        <v>419</v>
      </c>
      <c r="I41" s="209">
        <f t="shared" si="2"/>
        <v>419</v>
      </c>
      <c r="J41" s="209">
        <v>13.98</v>
      </c>
      <c r="K41" s="201">
        <v>124</v>
      </c>
      <c r="L41" s="253">
        <v>0.03</v>
      </c>
      <c r="M41" s="253">
        <v>448.7</v>
      </c>
      <c r="N41" s="253">
        <f t="shared" si="3"/>
        <v>3687</v>
      </c>
      <c r="O41" s="253">
        <f t="shared" si="4"/>
        <v>13.46</v>
      </c>
      <c r="P41" s="254">
        <f t="shared" si="5"/>
        <v>13.383</v>
      </c>
      <c r="Q41" s="254">
        <f t="shared" si="6"/>
        <v>0.078</v>
      </c>
      <c r="R41" s="255">
        <f t="shared" si="7"/>
        <v>0.004157</v>
      </c>
      <c r="S41" s="201">
        <v>113</v>
      </c>
      <c r="T41" s="256">
        <v>305.45</v>
      </c>
      <c r="U41" s="260">
        <f t="shared" si="8"/>
        <v>11</v>
      </c>
      <c r="V41" s="258">
        <v>0.235</v>
      </c>
      <c r="W41" s="253">
        <f t="shared" si="9"/>
        <v>99.86</v>
      </c>
      <c r="X41" s="196">
        <f t="shared" si="10"/>
        <v>9.08</v>
      </c>
      <c r="Y41" s="155"/>
      <c r="Z41" s="169"/>
      <c r="AA41" s="169"/>
      <c r="AB41" s="170"/>
      <c r="AC41" s="170"/>
      <c r="AD41" s="171"/>
      <c r="AE41" s="172"/>
      <c r="AF41" s="172"/>
      <c r="AG41" s="173"/>
      <c r="AH41" s="173"/>
      <c r="AI41" s="167"/>
      <c r="AJ41" s="174"/>
      <c r="AK41" s="168"/>
      <c r="AL41" s="168"/>
      <c r="AM41" s="168"/>
      <c r="AN41" s="169"/>
      <c r="AO41" s="169"/>
      <c r="AP41" s="169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</row>
    <row r="42" spans="1:88" ht="14.25">
      <c r="A42" s="259">
        <v>34</v>
      </c>
      <c r="B42" s="206" t="s">
        <v>81</v>
      </c>
      <c r="C42" s="252">
        <v>3289.3</v>
      </c>
      <c r="D42" s="208">
        <v>19.3</v>
      </c>
      <c r="E42" s="208">
        <f t="shared" si="0"/>
        <v>3308.6</v>
      </c>
      <c r="F42" s="209">
        <v>24093</v>
      </c>
      <c r="G42" s="209">
        <v>24781</v>
      </c>
      <c r="H42" s="209">
        <f t="shared" si="1"/>
        <v>688</v>
      </c>
      <c r="I42" s="209">
        <f t="shared" si="2"/>
        <v>688</v>
      </c>
      <c r="J42" s="209">
        <v>13.98</v>
      </c>
      <c r="K42" s="201">
        <v>139</v>
      </c>
      <c r="L42" s="253">
        <v>0.03</v>
      </c>
      <c r="M42" s="253">
        <v>448.7</v>
      </c>
      <c r="N42" s="253">
        <f t="shared" si="3"/>
        <v>3757.3</v>
      </c>
      <c r="O42" s="253">
        <f t="shared" si="4"/>
        <v>13.46</v>
      </c>
      <c r="P42" s="254">
        <f t="shared" si="5"/>
        <v>13.381</v>
      </c>
      <c r="Q42" s="254">
        <f t="shared" si="6"/>
        <v>0.079</v>
      </c>
      <c r="R42" s="255">
        <f t="shared" si="7"/>
        <v>0.004068</v>
      </c>
      <c r="S42" s="201">
        <v>46</v>
      </c>
      <c r="T42" s="256">
        <v>127.8</v>
      </c>
      <c r="U42" s="260">
        <f t="shared" si="8"/>
        <v>93</v>
      </c>
      <c r="V42" s="258">
        <v>20.56</v>
      </c>
      <c r="W42" s="253">
        <f t="shared" si="9"/>
        <v>526.18</v>
      </c>
      <c r="X42" s="196">
        <f t="shared" si="10"/>
        <v>5.66</v>
      </c>
      <c r="Y42" s="155"/>
      <c r="Z42" s="169"/>
      <c r="AA42" s="169"/>
      <c r="AB42" s="170"/>
      <c r="AC42" s="170"/>
      <c r="AD42" s="171"/>
      <c r="AE42" s="172"/>
      <c r="AF42" s="172"/>
      <c r="AG42" s="173"/>
      <c r="AH42" s="173"/>
      <c r="AI42" s="167"/>
      <c r="AJ42" s="174"/>
      <c r="AK42" s="168"/>
      <c r="AL42" s="168"/>
      <c r="AM42" s="168"/>
      <c r="AN42" s="169"/>
      <c r="AO42" s="169"/>
      <c r="AP42" s="169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</row>
    <row r="43" spans="1:88" ht="14.25">
      <c r="A43" s="259">
        <v>35</v>
      </c>
      <c r="B43" s="206" t="s">
        <v>82</v>
      </c>
      <c r="C43" s="252">
        <v>3286</v>
      </c>
      <c r="D43" s="208">
        <v>19.1</v>
      </c>
      <c r="E43" s="208">
        <f t="shared" si="0"/>
        <v>3305.1</v>
      </c>
      <c r="F43" s="209">
        <v>21722</v>
      </c>
      <c r="G43" s="209">
        <v>22265</v>
      </c>
      <c r="H43" s="209">
        <f t="shared" si="1"/>
        <v>543</v>
      </c>
      <c r="I43" s="209">
        <f t="shared" si="2"/>
        <v>543</v>
      </c>
      <c r="J43" s="209">
        <v>13.98</v>
      </c>
      <c r="K43" s="201">
        <v>142</v>
      </c>
      <c r="L43" s="253">
        <v>0.03</v>
      </c>
      <c r="M43" s="253">
        <v>437</v>
      </c>
      <c r="N43" s="253">
        <f t="shared" si="3"/>
        <v>3742.1</v>
      </c>
      <c r="O43" s="253">
        <f t="shared" si="4"/>
        <v>13.11</v>
      </c>
      <c r="P43" s="254">
        <f t="shared" si="5"/>
        <v>13.036</v>
      </c>
      <c r="Q43" s="254">
        <f t="shared" si="6"/>
        <v>0.076</v>
      </c>
      <c r="R43" s="255">
        <f t="shared" si="7"/>
        <v>0.003967</v>
      </c>
      <c r="S43" s="201">
        <v>102</v>
      </c>
      <c r="T43" s="256">
        <v>242.45</v>
      </c>
      <c r="U43" s="260">
        <f t="shared" si="8"/>
        <v>40</v>
      </c>
      <c r="V43" s="258">
        <v>1</v>
      </c>
      <c r="W43" s="253">
        <f t="shared" si="9"/>
        <v>286.44</v>
      </c>
      <c r="X43" s="196">
        <f t="shared" si="10"/>
        <v>7.16</v>
      </c>
      <c r="Y43" s="155"/>
      <c r="Z43" s="169"/>
      <c r="AA43" s="169"/>
      <c r="AB43" s="170"/>
      <c r="AC43" s="170"/>
      <c r="AD43" s="171"/>
      <c r="AE43" s="172"/>
      <c r="AF43" s="172"/>
      <c r="AG43" s="173"/>
      <c r="AH43" s="173"/>
      <c r="AI43" s="167"/>
      <c r="AJ43" s="174"/>
      <c r="AK43" s="168"/>
      <c r="AL43" s="168"/>
      <c r="AM43" s="168"/>
      <c r="AN43" s="169"/>
      <c r="AO43" s="169"/>
      <c r="AP43" s="169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</row>
    <row r="44" spans="1:88" ht="14.25">
      <c r="A44" s="259">
        <v>36</v>
      </c>
      <c r="B44" s="206" t="s">
        <v>83</v>
      </c>
      <c r="C44" s="252">
        <v>2878.3</v>
      </c>
      <c r="D44" s="262"/>
      <c r="E44" s="208">
        <f t="shared" si="0"/>
        <v>2878.3</v>
      </c>
      <c r="F44" s="209">
        <v>11183</v>
      </c>
      <c r="G44" s="209">
        <v>11496</v>
      </c>
      <c r="H44" s="209">
        <f t="shared" si="1"/>
        <v>313</v>
      </c>
      <c r="I44" s="209">
        <f t="shared" si="2"/>
        <v>313</v>
      </c>
      <c r="J44" s="209">
        <v>13.98</v>
      </c>
      <c r="K44" s="201">
        <v>103</v>
      </c>
      <c r="L44" s="253">
        <v>0.03</v>
      </c>
      <c r="M44" s="253">
        <v>329.5</v>
      </c>
      <c r="N44" s="253">
        <f t="shared" si="3"/>
        <v>3207.8</v>
      </c>
      <c r="O44" s="253">
        <f t="shared" si="4"/>
        <v>9.89</v>
      </c>
      <c r="P44" s="254">
        <f t="shared" si="5"/>
        <v>9.89</v>
      </c>
      <c r="Q44" s="254">
        <f t="shared" si="6"/>
        <v>0</v>
      </c>
      <c r="R44" s="255">
        <f t="shared" si="7"/>
        <v>0.003436</v>
      </c>
      <c r="S44" s="201">
        <v>39</v>
      </c>
      <c r="T44" s="256">
        <v>103.3</v>
      </c>
      <c r="U44" s="260">
        <f t="shared" si="8"/>
        <v>64</v>
      </c>
      <c r="V44" s="258"/>
      <c r="W44" s="253">
        <f t="shared" si="9"/>
        <v>199.81</v>
      </c>
      <c r="X44" s="196">
        <f t="shared" si="10"/>
        <v>3.12</v>
      </c>
      <c r="Y44" s="155"/>
      <c r="Z44" s="169"/>
      <c r="AA44" s="169"/>
      <c r="AB44" s="170"/>
      <c r="AC44" s="170"/>
      <c r="AD44" s="171"/>
      <c r="AE44" s="172"/>
      <c r="AF44" s="172"/>
      <c r="AG44" s="173"/>
      <c r="AH44" s="173"/>
      <c r="AI44" s="167"/>
      <c r="AJ44" s="174"/>
      <c r="AK44" s="168"/>
      <c r="AL44" s="168"/>
      <c r="AM44" s="168"/>
      <c r="AN44" s="169"/>
      <c r="AO44" s="169"/>
      <c r="AP44" s="169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</row>
    <row r="45" spans="1:88" ht="14.25">
      <c r="A45" s="259">
        <v>37</v>
      </c>
      <c r="B45" s="206" t="s">
        <v>84</v>
      </c>
      <c r="C45" s="252">
        <v>2774.8</v>
      </c>
      <c r="D45" s="208"/>
      <c r="E45" s="208">
        <f t="shared" si="0"/>
        <v>2774.8</v>
      </c>
      <c r="F45" s="209">
        <v>15669</v>
      </c>
      <c r="G45" s="209">
        <v>15965</v>
      </c>
      <c r="H45" s="209">
        <f t="shared" si="1"/>
        <v>296</v>
      </c>
      <c r="I45" s="209">
        <f t="shared" si="2"/>
        <v>296</v>
      </c>
      <c r="J45" s="209">
        <v>13.98</v>
      </c>
      <c r="K45" s="201">
        <v>115</v>
      </c>
      <c r="L45" s="253">
        <v>0.03</v>
      </c>
      <c r="M45" s="253">
        <v>325.3</v>
      </c>
      <c r="N45" s="253">
        <f t="shared" si="3"/>
        <v>3100.1</v>
      </c>
      <c r="O45" s="253">
        <f t="shared" si="4"/>
        <v>9.76</v>
      </c>
      <c r="P45" s="254">
        <f t="shared" si="5"/>
        <v>9.759</v>
      </c>
      <c r="Q45" s="254">
        <f t="shared" si="6"/>
        <v>0</v>
      </c>
      <c r="R45" s="255">
        <f t="shared" si="7"/>
        <v>0.003517</v>
      </c>
      <c r="S45" s="201">
        <v>80</v>
      </c>
      <c r="T45" s="256">
        <v>199.05</v>
      </c>
      <c r="U45" s="260">
        <f t="shared" si="8"/>
        <v>35</v>
      </c>
      <c r="V45" s="258"/>
      <c r="W45" s="253">
        <f t="shared" si="9"/>
        <v>87.19</v>
      </c>
      <c r="X45" s="196">
        <f t="shared" si="10"/>
        <v>2.49</v>
      </c>
      <c r="Y45" s="155"/>
      <c r="Z45" s="169"/>
      <c r="AA45" s="169"/>
      <c r="AB45" s="170"/>
      <c r="AC45" s="170"/>
      <c r="AD45" s="171"/>
      <c r="AE45" s="172"/>
      <c r="AF45" s="172"/>
      <c r="AG45" s="173"/>
      <c r="AH45" s="173"/>
      <c r="AI45" s="167"/>
      <c r="AJ45" s="174"/>
      <c r="AK45" s="168"/>
      <c r="AL45" s="168"/>
      <c r="AM45" s="168"/>
      <c r="AN45" s="169"/>
      <c r="AO45" s="169"/>
      <c r="AP45" s="169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</row>
    <row r="46" spans="1:88" ht="14.25">
      <c r="A46" s="259">
        <v>38</v>
      </c>
      <c r="B46" s="269" t="s">
        <v>85</v>
      </c>
      <c r="C46" s="252">
        <v>2899.1</v>
      </c>
      <c r="D46" s="208">
        <v>140.1</v>
      </c>
      <c r="E46" s="208">
        <f t="shared" si="0"/>
        <v>3039.2</v>
      </c>
      <c r="F46" s="209">
        <v>20658</v>
      </c>
      <c r="G46" s="209">
        <v>21383</v>
      </c>
      <c r="H46" s="209">
        <f t="shared" si="1"/>
        <v>725</v>
      </c>
      <c r="I46" s="209">
        <f t="shared" si="2"/>
        <v>725</v>
      </c>
      <c r="J46" s="209">
        <v>13.98</v>
      </c>
      <c r="K46" s="201">
        <v>142</v>
      </c>
      <c r="L46" s="253">
        <v>0.03</v>
      </c>
      <c r="M46" s="253">
        <v>244.4</v>
      </c>
      <c r="N46" s="253">
        <f t="shared" si="3"/>
        <v>3283.6</v>
      </c>
      <c r="O46" s="253">
        <f t="shared" si="4"/>
        <v>7.33</v>
      </c>
      <c r="P46" s="254">
        <f t="shared" si="5"/>
        <v>6.993</v>
      </c>
      <c r="Q46" s="254">
        <f t="shared" si="6"/>
        <v>0.338</v>
      </c>
      <c r="R46" s="255">
        <f t="shared" si="7"/>
        <v>0.002412</v>
      </c>
      <c r="S46" s="201">
        <v>49</v>
      </c>
      <c r="T46" s="256">
        <v>70.1</v>
      </c>
      <c r="U46" s="260">
        <f t="shared" si="8"/>
        <v>93</v>
      </c>
      <c r="V46" s="258">
        <v>1.325</v>
      </c>
      <c r="W46" s="253">
        <f t="shared" si="9"/>
        <v>646.25</v>
      </c>
      <c r="X46" s="196">
        <f t="shared" si="10"/>
        <v>6.95</v>
      </c>
      <c r="Y46" s="169"/>
      <c r="Z46" s="169"/>
      <c r="AA46" s="169"/>
      <c r="AB46" s="170"/>
      <c r="AC46" s="170"/>
      <c r="AD46" s="171"/>
      <c r="AE46" s="172"/>
      <c r="AF46" s="172"/>
      <c r="AG46" s="173"/>
      <c r="AH46" s="173"/>
      <c r="AI46" s="187"/>
      <c r="AJ46" s="174"/>
      <c r="AK46" s="168"/>
      <c r="AL46" s="168"/>
      <c r="AM46" s="168"/>
      <c r="AN46" s="169"/>
      <c r="AO46" s="169"/>
      <c r="AP46" s="169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</row>
    <row r="47" spans="1:88" ht="14.25">
      <c r="A47" s="270">
        <v>39</v>
      </c>
      <c r="B47" s="269" t="s">
        <v>86</v>
      </c>
      <c r="C47" s="252">
        <v>2884.6</v>
      </c>
      <c r="D47" s="262">
        <v>142.9</v>
      </c>
      <c r="E47" s="208">
        <f t="shared" si="0"/>
        <v>3027.5</v>
      </c>
      <c r="F47" s="209">
        <v>26881</v>
      </c>
      <c r="G47" s="209">
        <v>27522</v>
      </c>
      <c r="H47" s="209">
        <f t="shared" si="1"/>
        <v>641</v>
      </c>
      <c r="I47" s="209">
        <f t="shared" si="2"/>
        <v>641</v>
      </c>
      <c r="J47" s="209">
        <v>13.98</v>
      </c>
      <c r="K47" s="201">
        <v>125</v>
      </c>
      <c r="L47" s="253">
        <v>0.03</v>
      </c>
      <c r="M47" s="253">
        <v>232.5</v>
      </c>
      <c r="N47" s="253">
        <f t="shared" si="3"/>
        <v>3260</v>
      </c>
      <c r="O47" s="253">
        <f t="shared" si="4"/>
        <v>6.98</v>
      </c>
      <c r="P47" s="254">
        <f t="shared" si="5"/>
        <v>6.652</v>
      </c>
      <c r="Q47" s="254">
        <f t="shared" si="6"/>
        <v>0.33</v>
      </c>
      <c r="R47" s="255">
        <f t="shared" si="7"/>
        <v>0.002306</v>
      </c>
      <c r="S47" s="201">
        <v>63</v>
      </c>
      <c r="T47" s="256">
        <v>166.38</v>
      </c>
      <c r="U47" s="260">
        <f t="shared" si="8"/>
        <v>62</v>
      </c>
      <c r="V47" s="258">
        <v>5.394</v>
      </c>
      <c r="W47" s="253">
        <f t="shared" si="9"/>
        <v>462.25</v>
      </c>
      <c r="X47" s="196">
        <f t="shared" si="10"/>
        <v>7.46</v>
      </c>
      <c r="Y47" s="155"/>
      <c r="Z47" s="169"/>
      <c r="AA47" s="169"/>
      <c r="AB47" s="170"/>
      <c r="AC47" s="170"/>
      <c r="AD47" s="171"/>
      <c r="AE47" s="172"/>
      <c r="AF47" s="172"/>
      <c r="AG47" s="173"/>
      <c r="AH47" s="173"/>
      <c r="AI47" s="187"/>
      <c r="AJ47" s="174"/>
      <c r="AK47" s="168"/>
      <c r="AL47" s="168"/>
      <c r="AM47" s="168"/>
      <c r="AN47" s="169"/>
      <c r="AO47" s="169"/>
      <c r="AP47" s="169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</row>
    <row r="48" spans="1:88" ht="14.25">
      <c r="A48" s="270">
        <v>40</v>
      </c>
      <c r="B48" s="206" t="s">
        <v>87</v>
      </c>
      <c r="C48" s="252">
        <v>2506.7</v>
      </c>
      <c r="D48" s="208">
        <v>232.5</v>
      </c>
      <c r="E48" s="208">
        <f t="shared" si="0"/>
        <v>2739.2</v>
      </c>
      <c r="F48" s="209">
        <v>21815</v>
      </c>
      <c r="G48" s="209">
        <v>22332</v>
      </c>
      <c r="H48" s="209">
        <f t="shared" si="1"/>
        <v>517</v>
      </c>
      <c r="I48" s="209">
        <f t="shared" si="2"/>
        <v>517</v>
      </c>
      <c r="J48" s="209">
        <v>13.98</v>
      </c>
      <c r="K48" s="201">
        <v>104</v>
      </c>
      <c r="L48" s="253">
        <v>0.03</v>
      </c>
      <c r="M48" s="253">
        <v>197.5</v>
      </c>
      <c r="N48" s="253">
        <f t="shared" si="3"/>
        <v>2936.7</v>
      </c>
      <c r="O48" s="253">
        <f t="shared" si="4"/>
        <v>5.93</v>
      </c>
      <c r="P48" s="254">
        <f t="shared" si="5"/>
        <v>5.427</v>
      </c>
      <c r="Q48" s="254">
        <f t="shared" si="6"/>
        <v>0.503</v>
      </c>
      <c r="R48" s="255">
        <f t="shared" si="7"/>
        <v>0.002165</v>
      </c>
      <c r="S48" s="201">
        <v>37</v>
      </c>
      <c r="T48" s="256">
        <v>118.94</v>
      </c>
      <c r="U48" s="260">
        <f t="shared" si="8"/>
        <v>67</v>
      </c>
      <c r="V48" s="254">
        <v>3.99</v>
      </c>
      <c r="W48" s="253">
        <f t="shared" si="9"/>
        <v>388.14</v>
      </c>
      <c r="X48" s="196">
        <f t="shared" si="10"/>
        <v>5.79</v>
      </c>
      <c r="Y48" s="169"/>
      <c r="Z48" s="169"/>
      <c r="AA48" s="169"/>
      <c r="AB48" s="170"/>
      <c r="AC48" s="170"/>
      <c r="AD48" s="171"/>
      <c r="AE48" s="172"/>
      <c r="AF48" s="172"/>
      <c r="AG48" s="173"/>
      <c r="AH48" s="173"/>
      <c r="AI48" s="167"/>
      <c r="AJ48" s="174"/>
      <c r="AK48" s="168"/>
      <c r="AL48" s="168"/>
      <c r="AM48" s="168"/>
      <c r="AN48" s="169"/>
      <c r="AO48" s="169"/>
      <c r="AP48" s="169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</row>
    <row r="49" spans="1:88" ht="14.25">
      <c r="A49" s="259">
        <v>0.7</v>
      </c>
      <c r="B49" s="206" t="s">
        <v>88</v>
      </c>
      <c r="C49" s="252">
        <v>3401.1</v>
      </c>
      <c r="D49" s="208">
        <v>57.5</v>
      </c>
      <c r="E49" s="208">
        <f t="shared" si="0"/>
        <v>3458.6</v>
      </c>
      <c r="F49" s="209">
        <v>24326</v>
      </c>
      <c r="G49" s="209">
        <v>24964</v>
      </c>
      <c r="H49" s="209">
        <f t="shared" si="1"/>
        <v>638</v>
      </c>
      <c r="I49" s="209">
        <f t="shared" si="2"/>
        <v>638</v>
      </c>
      <c r="J49" s="209">
        <v>13.98</v>
      </c>
      <c r="K49" s="201">
        <v>135</v>
      </c>
      <c r="L49" s="253">
        <v>0.03</v>
      </c>
      <c r="M49" s="253">
        <v>309.4</v>
      </c>
      <c r="N49" s="253">
        <f t="shared" si="3"/>
        <v>3768</v>
      </c>
      <c r="O49" s="253">
        <f t="shared" si="4"/>
        <v>9.28</v>
      </c>
      <c r="P49" s="254">
        <f t="shared" si="5"/>
        <v>9.125</v>
      </c>
      <c r="Q49" s="254">
        <f t="shared" si="6"/>
        <v>0.154</v>
      </c>
      <c r="R49" s="255">
        <f t="shared" si="7"/>
        <v>0.002683</v>
      </c>
      <c r="S49" s="201">
        <v>64</v>
      </c>
      <c r="T49" s="256">
        <v>123.6</v>
      </c>
      <c r="U49" s="260">
        <f t="shared" si="8"/>
        <v>71</v>
      </c>
      <c r="V49" s="258"/>
      <c r="W49" s="253">
        <f t="shared" si="9"/>
        <v>505.12</v>
      </c>
      <c r="X49" s="196">
        <f t="shared" si="10"/>
        <v>7.11</v>
      </c>
      <c r="Y49" s="155"/>
      <c r="Z49" s="169"/>
      <c r="AA49" s="169"/>
      <c r="AB49" s="170"/>
      <c r="AC49" s="170"/>
      <c r="AD49" s="171"/>
      <c r="AE49" s="172"/>
      <c r="AF49" s="172"/>
      <c r="AG49" s="173"/>
      <c r="AH49" s="173"/>
      <c r="AI49" s="167"/>
      <c r="AJ49" s="174"/>
      <c r="AK49" s="168"/>
      <c r="AL49" s="168"/>
      <c r="AM49" s="168"/>
      <c r="AN49" s="169"/>
      <c r="AO49" s="169"/>
      <c r="AP49" s="169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</row>
    <row r="50" spans="1:88" ht="14.25">
      <c r="A50" s="259">
        <v>42</v>
      </c>
      <c r="B50" s="206" t="s">
        <v>89</v>
      </c>
      <c r="C50" s="252">
        <v>3898.5</v>
      </c>
      <c r="D50" s="208"/>
      <c r="E50" s="208">
        <f t="shared" si="0"/>
        <v>3898.5</v>
      </c>
      <c r="F50" s="209">
        <v>14458</v>
      </c>
      <c r="G50" s="209">
        <v>14819</v>
      </c>
      <c r="H50" s="209">
        <f t="shared" si="1"/>
        <v>361</v>
      </c>
      <c r="I50" s="209">
        <f>G50-F50</f>
        <v>361</v>
      </c>
      <c r="J50" s="209">
        <v>13.98</v>
      </c>
      <c r="K50" s="201">
        <v>128</v>
      </c>
      <c r="L50" s="253">
        <v>0.03</v>
      </c>
      <c r="M50" s="253">
        <v>689.1</v>
      </c>
      <c r="N50" s="253">
        <f t="shared" si="3"/>
        <v>4587.6</v>
      </c>
      <c r="O50" s="253">
        <f t="shared" si="4"/>
        <v>20.67</v>
      </c>
      <c r="P50" s="254">
        <f t="shared" si="5"/>
        <v>20.67</v>
      </c>
      <c r="Q50" s="254">
        <f t="shared" si="6"/>
        <v>0</v>
      </c>
      <c r="R50" s="255">
        <f t="shared" si="7"/>
        <v>0.005302</v>
      </c>
      <c r="S50" s="201">
        <v>81</v>
      </c>
      <c r="T50" s="256">
        <v>255.78</v>
      </c>
      <c r="U50" s="260">
        <f t="shared" si="8"/>
        <v>47</v>
      </c>
      <c r="V50" s="258"/>
      <c r="W50" s="253">
        <f t="shared" si="9"/>
        <v>84.55</v>
      </c>
      <c r="X50" s="261">
        <f t="shared" si="10"/>
        <v>1.8</v>
      </c>
      <c r="Y50" s="155"/>
      <c r="Z50" s="169"/>
      <c r="AA50" s="169"/>
      <c r="AB50" s="170"/>
      <c r="AC50" s="170"/>
      <c r="AD50" s="171"/>
      <c r="AE50" s="172"/>
      <c r="AF50" s="172"/>
      <c r="AG50" s="173"/>
      <c r="AH50" s="173"/>
      <c r="AI50" s="167"/>
      <c r="AJ50" s="174"/>
      <c r="AK50" s="168"/>
      <c r="AL50" s="168"/>
      <c r="AM50" s="168"/>
      <c r="AN50" s="169"/>
      <c r="AO50" s="169"/>
      <c r="AP50" s="169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</row>
    <row r="51" spans="1:88" ht="14.25">
      <c r="A51" s="259">
        <v>43</v>
      </c>
      <c r="B51" s="263" t="s">
        <v>90</v>
      </c>
      <c r="C51" s="252">
        <v>3910.3</v>
      </c>
      <c r="D51" s="208"/>
      <c r="E51" s="208">
        <f t="shared" si="0"/>
        <v>3910.3</v>
      </c>
      <c r="F51" s="209">
        <v>24839</v>
      </c>
      <c r="G51" s="209">
        <v>25421</v>
      </c>
      <c r="H51" s="209">
        <f t="shared" si="1"/>
        <v>582</v>
      </c>
      <c r="I51" s="209">
        <f t="shared" si="2"/>
        <v>582</v>
      </c>
      <c r="J51" s="209">
        <v>13.98</v>
      </c>
      <c r="K51" s="201">
        <v>135</v>
      </c>
      <c r="L51" s="253">
        <v>0.03</v>
      </c>
      <c r="M51" s="253">
        <v>689.1</v>
      </c>
      <c r="N51" s="253">
        <f t="shared" si="3"/>
        <v>4599.4</v>
      </c>
      <c r="O51" s="253">
        <f t="shared" si="4"/>
        <v>20.67</v>
      </c>
      <c r="P51" s="254">
        <f t="shared" si="5"/>
        <v>20.67</v>
      </c>
      <c r="Q51" s="254">
        <f t="shared" si="6"/>
        <v>0</v>
      </c>
      <c r="R51" s="255">
        <f t="shared" si="7"/>
        <v>0.005286</v>
      </c>
      <c r="S51" s="201">
        <v>56</v>
      </c>
      <c r="T51" s="256">
        <v>71.91</v>
      </c>
      <c r="U51" s="260">
        <f t="shared" si="8"/>
        <v>79</v>
      </c>
      <c r="V51" s="258"/>
      <c r="W51" s="253">
        <f>I51-T51-V51-O51</f>
        <v>489.42</v>
      </c>
      <c r="X51" s="196">
        <f t="shared" si="10"/>
        <v>6.2</v>
      </c>
      <c r="Y51" s="155"/>
      <c r="Z51" s="169"/>
      <c r="AA51" s="169"/>
      <c r="AB51" s="170"/>
      <c r="AC51" s="170"/>
      <c r="AD51" s="171"/>
      <c r="AE51" s="172"/>
      <c r="AF51" s="172"/>
      <c r="AG51" s="173"/>
      <c r="AH51" s="173"/>
      <c r="AI51" s="167"/>
      <c r="AJ51" s="174"/>
      <c r="AK51" s="168"/>
      <c r="AL51" s="168"/>
      <c r="AM51" s="168"/>
      <c r="AN51" s="169"/>
      <c r="AO51" s="169"/>
      <c r="AP51" s="169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</row>
    <row r="52" spans="1:88" ht="14.25">
      <c r="A52" s="259">
        <v>44</v>
      </c>
      <c r="B52" s="263" t="s">
        <v>91</v>
      </c>
      <c r="C52" s="252">
        <v>6498.9</v>
      </c>
      <c r="D52" s="208"/>
      <c r="E52" s="208">
        <f t="shared" si="0"/>
        <v>6498.9</v>
      </c>
      <c r="F52" s="209">
        <v>36329</v>
      </c>
      <c r="G52" s="209">
        <v>37032</v>
      </c>
      <c r="H52" s="209">
        <f t="shared" si="1"/>
        <v>703</v>
      </c>
      <c r="I52" s="209">
        <f t="shared" si="2"/>
        <v>703</v>
      </c>
      <c r="J52" s="209">
        <v>13.98</v>
      </c>
      <c r="K52" s="201">
        <v>246</v>
      </c>
      <c r="L52" s="253">
        <v>0.03</v>
      </c>
      <c r="M52" s="253">
        <v>1176.3</v>
      </c>
      <c r="N52" s="253">
        <f t="shared" si="3"/>
        <v>7675.2</v>
      </c>
      <c r="O52" s="253">
        <f t="shared" si="4"/>
        <v>35.29</v>
      </c>
      <c r="P52" s="254">
        <f t="shared" si="5"/>
        <v>35.289</v>
      </c>
      <c r="Q52" s="254">
        <f t="shared" si="6"/>
        <v>0</v>
      </c>
      <c r="R52" s="255">
        <f t="shared" si="7"/>
        <v>0.00543</v>
      </c>
      <c r="S52" s="201">
        <v>132</v>
      </c>
      <c r="T52" s="256">
        <v>344.36</v>
      </c>
      <c r="U52" s="260">
        <f t="shared" si="8"/>
        <v>114</v>
      </c>
      <c r="V52" s="258"/>
      <c r="W52" s="253">
        <f>I52-T52-V52-O52</f>
        <v>323.35</v>
      </c>
      <c r="X52" s="196">
        <f t="shared" si="10"/>
        <v>2.84</v>
      </c>
      <c r="Y52" s="155"/>
      <c r="Z52" s="169"/>
      <c r="AA52" s="169"/>
      <c r="AB52" s="170"/>
      <c r="AC52" s="170"/>
      <c r="AD52" s="171"/>
      <c r="AE52" s="172"/>
      <c r="AF52" s="172"/>
      <c r="AG52" s="173"/>
      <c r="AH52" s="173"/>
      <c r="AI52" s="167"/>
      <c r="AJ52" s="174"/>
      <c r="AK52" s="168"/>
      <c r="AL52" s="168"/>
      <c r="AM52" s="168"/>
      <c r="AN52" s="169"/>
      <c r="AO52" s="169"/>
      <c r="AP52" s="169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</row>
    <row r="53" spans="1:88" ht="14.25">
      <c r="A53" s="259">
        <v>45</v>
      </c>
      <c r="B53" s="263" t="s">
        <v>92</v>
      </c>
      <c r="C53" s="252">
        <v>6806.9</v>
      </c>
      <c r="D53" s="208"/>
      <c r="E53" s="208">
        <f t="shared" si="0"/>
        <v>6806.9</v>
      </c>
      <c r="F53" s="209">
        <v>24322</v>
      </c>
      <c r="G53" s="209">
        <v>25054</v>
      </c>
      <c r="H53" s="209">
        <f t="shared" si="1"/>
        <v>732</v>
      </c>
      <c r="I53" s="209">
        <f t="shared" si="2"/>
        <v>732</v>
      </c>
      <c r="J53" s="209">
        <v>13.98</v>
      </c>
      <c r="K53" s="201">
        <v>208</v>
      </c>
      <c r="L53" s="253">
        <v>0.03</v>
      </c>
      <c r="M53" s="253">
        <v>1309.8</v>
      </c>
      <c r="N53" s="253">
        <f t="shared" si="3"/>
        <v>8116.7</v>
      </c>
      <c r="O53" s="253">
        <f t="shared" si="4"/>
        <v>39.29</v>
      </c>
      <c r="P53" s="254">
        <f t="shared" si="5"/>
        <v>39.289</v>
      </c>
      <c r="Q53" s="254">
        <f t="shared" si="6"/>
        <v>0</v>
      </c>
      <c r="R53" s="255">
        <f t="shared" si="7"/>
        <v>0.005772</v>
      </c>
      <c r="S53" s="201">
        <v>140</v>
      </c>
      <c r="T53" s="256">
        <v>265.55</v>
      </c>
      <c r="U53" s="260">
        <f t="shared" si="8"/>
        <v>68</v>
      </c>
      <c r="V53" s="258"/>
      <c r="W53" s="253">
        <f>I53-T53-V53-O53</f>
        <v>427.16</v>
      </c>
      <c r="X53" s="196">
        <f t="shared" si="10"/>
        <v>6.28</v>
      </c>
      <c r="Y53" s="155"/>
      <c r="Z53" s="169"/>
      <c r="AA53" s="169"/>
      <c r="AB53" s="170"/>
      <c r="AC53" s="170"/>
      <c r="AD53" s="171"/>
      <c r="AE53" s="172"/>
      <c r="AF53" s="172"/>
      <c r="AG53" s="173"/>
      <c r="AH53" s="173"/>
      <c r="AI53" s="167"/>
      <c r="AJ53" s="174"/>
      <c r="AK53" s="168"/>
      <c r="AL53" s="168"/>
      <c r="AM53" s="168"/>
      <c r="AN53" s="169"/>
      <c r="AO53" s="169"/>
      <c r="AP53" s="169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</row>
    <row r="54" spans="1:88" ht="14.25">
      <c r="A54" s="259"/>
      <c r="B54" s="263"/>
      <c r="C54" s="252"/>
      <c r="D54" s="263"/>
      <c r="E54" s="208"/>
      <c r="F54" s="209" t="s">
        <v>127</v>
      </c>
      <c r="G54" s="209"/>
      <c r="H54" s="209"/>
      <c r="I54" s="209"/>
      <c r="J54" s="209"/>
      <c r="K54" s="192"/>
      <c r="L54" s="253"/>
      <c r="M54" s="253"/>
      <c r="N54" s="253"/>
      <c r="O54" s="253"/>
      <c r="P54" s="254"/>
      <c r="Q54" s="254"/>
      <c r="R54" s="255"/>
      <c r="S54" s="192"/>
      <c r="T54" s="271"/>
      <c r="U54" s="260"/>
      <c r="V54" s="271"/>
      <c r="W54" s="253"/>
      <c r="X54" s="196"/>
      <c r="Y54" s="155"/>
      <c r="Z54" s="169"/>
      <c r="AA54" s="169"/>
      <c r="AB54" s="170"/>
      <c r="AC54" s="170"/>
      <c r="AD54" s="171"/>
      <c r="AE54" s="188"/>
      <c r="AF54" s="172"/>
      <c r="AG54" s="173"/>
      <c r="AH54" s="173"/>
      <c r="AI54" s="167"/>
      <c r="AJ54" s="174"/>
      <c r="AK54" s="168"/>
      <c r="AL54" s="168"/>
      <c r="AM54" s="168"/>
      <c r="AN54" s="169"/>
      <c r="AO54" s="169"/>
      <c r="AP54" s="169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</row>
    <row r="55" spans="1:88" ht="14.25">
      <c r="A55" s="259"/>
      <c r="B55" s="263"/>
      <c r="C55" s="252"/>
      <c r="D55" s="263"/>
      <c r="E55" s="208"/>
      <c r="F55" s="209"/>
      <c r="G55" s="209"/>
      <c r="H55" s="209"/>
      <c r="I55" s="209"/>
      <c r="J55" s="209"/>
      <c r="K55" s="192"/>
      <c r="L55" s="253"/>
      <c r="M55" s="253"/>
      <c r="N55" s="253"/>
      <c r="O55" s="253"/>
      <c r="P55" s="254"/>
      <c r="Q55" s="254"/>
      <c r="R55" s="255"/>
      <c r="S55" s="192"/>
      <c r="T55" s="271"/>
      <c r="U55" s="260"/>
      <c r="V55" s="271"/>
      <c r="W55" s="253"/>
      <c r="X55" s="196"/>
      <c r="Y55" s="155"/>
      <c r="Z55" s="169"/>
      <c r="AA55" s="169"/>
      <c r="AB55" s="170"/>
      <c r="AC55" s="170"/>
      <c r="AD55" s="171"/>
      <c r="AE55" s="188"/>
      <c r="AF55" s="172"/>
      <c r="AG55" s="173"/>
      <c r="AH55" s="173"/>
      <c r="AI55" s="167"/>
      <c r="AJ55" s="174"/>
      <c r="AK55" s="168"/>
      <c r="AL55" s="168"/>
      <c r="AM55" s="168"/>
      <c r="AN55" s="169"/>
      <c r="AO55" s="169"/>
      <c r="AP55" s="169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</row>
    <row r="56" spans="1:88" ht="15">
      <c r="A56" s="272"/>
      <c r="B56" s="273" t="s">
        <v>93</v>
      </c>
      <c r="C56" s="252">
        <f>SUM(C9:C55)</f>
        <v>166475</v>
      </c>
      <c r="D56" s="274">
        <f>SUM(D9:D55)</f>
        <v>3267.2</v>
      </c>
      <c r="E56" s="275">
        <f t="shared" si="0"/>
        <v>169742.2</v>
      </c>
      <c r="F56" s="276">
        <v>1103530</v>
      </c>
      <c r="G56" s="276">
        <f>SUM(G9:G53)</f>
        <v>1136822</v>
      </c>
      <c r="H56" s="276">
        <f>SUM(H9:H55)</f>
        <v>33292</v>
      </c>
      <c r="I56" s="276">
        <f>SUM(I9:I53)</f>
        <v>33292</v>
      </c>
      <c r="J56" s="276"/>
      <c r="K56" s="193">
        <f>SUM(K9:K55)</f>
        <v>6675</v>
      </c>
      <c r="L56" s="276">
        <f aca="true" t="shared" si="11" ref="L56:R56">SUM(L9:L55)</f>
        <v>1.4</v>
      </c>
      <c r="M56" s="276">
        <f t="shared" si="11"/>
        <v>18562.4</v>
      </c>
      <c r="N56" s="276">
        <f t="shared" si="11"/>
        <v>188304.6</v>
      </c>
      <c r="O56" s="276">
        <f t="shared" si="11"/>
        <v>556.9</v>
      </c>
      <c r="P56" s="277">
        <f t="shared" si="11"/>
        <v>548.233</v>
      </c>
      <c r="Q56" s="277">
        <f t="shared" si="11"/>
        <v>8.669</v>
      </c>
      <c r="R56" s="277">
        <f t="shared" si="11"/>
        <v>0.143</v>
      </c>
      <c r="S56" s="193">
        <f>SUM(S9:S55)</f>
        <v>3184</v>
      </c>
      <c r="T56" s="278">
        <f>SUM(T9:T53)</f>
        <v>7772.92</v>
      </c>
      <c r="U56" s="279">
        <f>SUM(U9:U53)</f>
        <v>3491</v>
      </c>
      <c r="V56" s="280">
        <f>SUM(V9:V53)</f>
        <v>342.373</v>
      </c>
      <c r="W56" s="281">
        <f>SUM(W9:W53)</f>
        <v>24619.85</v>
      </c>
      <c r="X56" s="196"/>
      <c r="Y56" s="190"/>
      <c r="Z56" s="169"/>
      <c r="AA56" s="169"/>
      <c r="AB56" s="170"/>
      <c r="AC56" s="170"/>
      <c r="AD56" s="171"/>
      <c r="AE56" s="188"/>
      <c r="AF56" s="188"/>
      <c r="AG56" s="173"/>
      <c r="AH56" s="173"/>
      <c r="AI56" s="189"/>
      <c r="AJ56" s="174"/>
      <c r="AK56" s="168"/>
      <c r="AL56" s="168"/>
      <c r="AM56" s="168"/>
      <c r="AN56" s="169"/>
      <c r="AO56" s="169"/>
      <c r="AP56" s="169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</row>
    <row r="57" spans="1:88" ht="15">
      <c r="A57" s="272"/>
      <c r="B57" s="273"/>
      <c r="C57" s="252"/>
      <c r="D57" s="273"/>
      <c r="E57" s="208"/>
      <c r="F57" s="209"/>
      <c r="G57" s="209"/>
      <c r="H57" s="209"/>
      <c r="I57" s="209"/>
      <c r="J57" s="209"/>
      <c r="K57" s="192"/>
      <c r="L57" s="253"/>
      <c r="M57" s="253"/>
      <c r="N57" s="253"/>
      <c r="O57" s="253"/>
      <c r="P57" s="254"/>
      <c r="Q57" s="254"/>
      <c r="R57" s="255"/>
      <c r="S57" s="192"/>
      <c r="T57" s="271"/>
      <c r="U57" s="260"/>
      <c r="V57" s="271"/>
      <c r="W57" s="253"/>
      <c r="X57" s="196"/>
      <c r="Y57" s="155"/>
      <c r="Z57" s="169"/>
      <c r="AA57" s="169"/>
      <c r="AB57" s="170"/>
      <c r="AC57" s="170"/>
      <c r="AD57" s="171"/>
      <c r="AE57" s="188"/>
      <c r="AF57" s="172"/>
      <c r="AG57" s="173"/>
      <c r="AH57" s="173"/>
      <c r="AI57" s="189"/>
      <c r="AJ57" s="174"/>
      <c r="AK57" s="168"/>
      <c r="AL57" s="168"/>
      <c r="AM57" s="168"/>
      <c r="AN57" s="169"/>
      <c r="AO57" s="169"/>
      <c r="AP57" s="169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</row>
    <row r="58" spans="1:88" ht="14.25">
      <c r="A58" s="259">
        <v>46</v>
      </c>
      <c r="B58" s="263" t="s">
        <v>94</v>
      </c>
      <c r="C58" s="252">
        <v>10025</v>
      </c>
      <c r="D58" s="259"/>
      <c r="E58" s="208">
        <f t="shared" si="0"/>
        <v>10025</v>
      </c>
      <c r="F58" s="209">
        <v>15000</v>
      </c>
      <c r="G58" s="209">
        <v>15497</v>
      </c>
      <c r="H58" s="209">
        <f>G58-F58+G59-F59</f>
        <v>1638</v>
      </c>
      <c r="I58" s="209">
        <f>G58-F58+G59-F59</f>
        <v>1638</v>
      </c>
      <c r="J58" s="209">
        <v>13.98</v>
      </c>
      <c r="K58" s="194">
        <v>371</v>
      </c>
      <c r="L58" s="253">
        <v>0.03</v>
      </c>
      <c r="M58" s="253">
        <v>1819.6</v>
      </c>
      <c r="N58" s="253">
        <f t="shared" si="3"/>
        <v>11844.6</v>
      </c>
      <c r="O58" s="253">
        <f>L58*M58</f>
        <v>54.59</v>
      </c>
      <c r="P58" s="254">
        <f t="shared" si="5"/>
        <v>54.586</v>
      </c>
      <c r="Q58" s="254">
        <f t="shared" si="6"/>
        <v>0</v>
      </c>
      <c r="R58" s="255">
        <f t="shared" si="7"/>
        <v>0.005445</v>
      </c>
      <c r="S58" s="194">
        <v>160</v>
      </c>
      <c r="T58" s="282">
        <v>359.64</v>
      </c>
      <c r="U58" s="260">
        <f t="shared" si="8"/>
        <v>211</v>
      </c>
      <c r="V58" s="258">
        <v>0</v>
      </c>
      <c r="W58" s="253">
        <f t="shared" si="9"/>
        <v>1223.77</v>
      </c>
      <c r="X58" s="196">
        <f t="shared" si="10"/>
        <v>5.8</v>
      </c>
      <c r="Y58" s="155"/>
      <c r="Z58" s="169"/>
      <c r="AA58" s="169"/>
      <c r="AB58" s="170"/>
      <c r="AC58" s="170"/>
      <c r="AD58" s="171"/>
      <c r="AE58" s="188"/>
      <c r="AF58" s="172"/>
      <c r="AG58" s="173"/>
      <c r="AH58" s="173"/>
      <c r="AI58" s="167"/>
      <c r="AJ58" s="174"/>
      <c r="AK58" s="168"/>
      <c r="AL58" s="168"/>
      <c r="AM58" s="168"/>
      <c r="AN58" s="169"/>
      <c r="AO58" s="169"/>
      <c r="AP58" s="169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</row>
    <row r="59" spans="1:88" ht="14.25">
      <c r="A59" s="259"/>
      <c r="B59" s="263"/>
      <c r="C59" s="252"/>
      <c r="D59" s="263"/>
      <c r="E59" s="208"/>
      <c r="F59" s="209">
        <v>44185</v>
      </c>
      <c r="G59" s="209">
        <v>45326</v>
      </c>
      <c r="H59" s="209"/>
      <c r="I59" s="209"/>
      <c r="J59" s="209"/>
      <c r="K59" s="192"/>
      <c r="L59" s="253"/>
      <c r="M59" s="253"/>
      <c r="N59" s="253"/>
      <c r="O59" s="253"/>
      <c r="P59" s="254"/>
      <c r="Q59" s="254"/>
      <c r="R59" s="255"/>
      <c r="S59" s="192" t="s">
        <v>127</v>
      </c>
      <c r="T59" s="271"/>
      <c r="U59" s="260"/>
      <c r="V59" s="271"/>
      <c r="W59" s="253"/>
      <c r="X59" s="196"/>
      <c r="Y59" s="155"/>
      <c r="Z59" s="169"/>
      <c r="AA59" s="169"/>
      <c r="AB59" s="170"/>
      <c r="AC59" s="170"/>
      <c r="AD59" s="171"/>
      <c r="AE59" s="188"/>
      <c r="AF59" s="172"/>
      <c r="AG59" s="173"/>
      <c r="AH59" s="173"/>
      <c r="AI59" s="167"/>
      <c r="AJ59" s="174"/>
      <c r="AK59" s="168"/>
      <c r="AL59" s="168"/>
      <c r="AM59" s="168"/>
      <c r="AN59" s="169"/>
      <c r="AO59" s="169"/>
      <c r="AP59" s="169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</row>
    <row r="60" spans="1:88" ht="15">
      <c r="A60" s="259"/>
      <c r="B60" s="273" t="s">
        <v>95</v>
      </c>
      <c r="C60" s="252">
        <f>SUM(C56:C58)</f>
        <v>176500</v>
      </c>
      <c r="D60" s="274">
        <f>SUM(D56:D58)</f>
        <v>3267.2</v>
      </c>
      <c r="E60" s="275">
        <f t="shared" si="0"/>
        <v>179767.2</v>
      </c>
      <c r="F60" s="276">
        <v>1118530</v>
      </c>
      <c r="G60" s="276">
        <f>SUM(G56:G58)</f>
        <v>1152319</v>
      </c>
      <c r="H60" s="276">
        <f>SUM(H56:H58)</f>
        <v>34930</v>
      </c>
      <c r="I60" s="276">
        <f>SUM(I56:I58)</f>
        <v>34930</v>
      </c>
      <c r="J60" s="276"/>
      <c r="K60" s="193">
        <f>SUM(K56:K58)</f>
        <v>7046</v>
      </c>
      <c r="L60" s="276">
        <f aca="true" t="shared" si="12" ref="L60:R60">SUM(L56:L58)</f>
        <v>1.4</v>
      </c>
      <c r="M60" s="276">
        <f t="shared" si="12"/>
        <v>20382</v>
      </c>
      <c r="N60" s="276">
        <f t="shared" si="12"/>
        <v>200149.2</v>
      </c>
      <c r="O60" s="276">
        <f>SUM(O56:O58)</f>
        <v>611.5</v>
      </c>
      <c r="P60" s="277">
        <f t="shared" si="12"/>
        <v>602.819</v>
      </c>
      <c r="Q60" s="277">
        <f t="shared" si="12"/>
        <v>8.669</v>
      </c>
      <c r="R60" s="277">
        <f t="shared" si="12"/>
        <v>0.148</v>
      </c>
      <c r="S60" s="193">
        <f>SUM(S56:S58)</f>
        <v>3344</v>
      </c>
      <c r="T60" s="279">
        <f>SUM(T56:T58)</f>
        <v>8132.56</v>
      </c>
      <c r="U60" s="280">
        <f t="shared" si="8"/>
        <v>3702</v>
      </c>
      <c r="V60" s="280">
        <f>SUM(V56:V58)</f>
        <v>342.373</v>
      </c>
      <c r="W60" s="281">
        <f>SUM(W56:W58)</f>
        <v>25843.62</v>
      </c>
      <c r="X60" s="196"/>
      <c r="Y60" s="190"/>
      <c r="Z60" s="169"/>
      <c r="AA60" s="169"/>
      <c r="AB60" s="170"/>
      <c r="AC60" s="170"/>
      <c r="AD60" s="171"/>
      <c r="AE60" s="188"/>
      <c r="AF60" s="188"/>
      <c r="AG60" s="173"/>
      <c r="AH60" s="173"/>
      <c r="AI60" s="189"/>
      <c r="AJ60" s="174"/>
      <c r="AK60" s="168"/>
      <c r="AL60" s="168"/>
      <c r="AM60" s="168"/>
      <c r="AN60" s="169"/>
      <c r="AO60" s="169"/>
      <c r="AP60" s="169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</row>
    <row r="61" spans="1:88" ht="12.75">
      <c r="A61" s="200"/>
      <c r="B61" s="200"/>
      <c r="C61" s="200"/>
      <c r="D61" s="200"/>
      <c r="E61" s="283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</row>
    <row r="62" spans="1:88" ht="12.75">
      <c r="A62" s="203" t="s">
        <v>124</v>
      </c>
      <c r="B62" s="203"/>
      <c r="C62" s="203"/>
      <c r="D62" s="203"/>
      <c r="E62" s="203"/>
      <c r="F62" s="203"/>
      <c r="G62" s="203"/>
      <c r="H62" s="203"/>
      <c r="I62" s="284"/>
      <c r="J62" s="284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0"/>
      <c r="W62" s="200"/>
      <c r="X62" s="200"/>
      <c r="Y62" s="156"/>
      <c r="Z62" s="156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</row>
    <row r="63" spans="1:88" ht="46.5" customHeight="1">
      <c r="A63" s="285" t="s">
        <v>132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6"/>
      <c r="V63" s="286"/>
      <c r="W63" s="286"/>
      <c r="X63" s="28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</row>
    <row r="64" spans="1:88" ht="12.75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</row>
    <row r="65" spans="1:88" ht="12.75">
      <c r="A65" s="287"/>
      <c r="B65" s="287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9"/>
      <c r="Q65" s="289"/>
      <c r="R65" s="200"/>
      <c r="S65" s="200"/>
      <c r="T65" s="200"/>
      <c r="U65" s="200"/>
      <c r="V65" s="200"/>
      <c r="W65" s="200"/>
      <c r="X65" s="200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</row>
    <row r="66" spans="1:88" ht="12.75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00"/>
      <c r="Q66" s="200"/>
      <c r="R66" s="200"/>
      <c r="S66" s="200"/>
      <c r="T66" s="200"/>
      <c r="U66" s="200"/>
      <c r="V66" s="200"/>
      <c r="W66" s="200"/>
      <c r="X66" s="200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</row>
    <row r="67" spans="1:88" ht="12.75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00"/>
      <c r="Q67" s="200"/>
      <c r="R67" s="200"/>
      <c r="S67" s="200"/>
      <c r="T67" s="200"/>
      <c r="U67" s="200"/>
      <c r="V67" s="200"/>
      <c r="W67" s="200"/>
      <c r="X67" s="200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</row>
    <row r="68" spans="1:88" ht="12.75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00"/>
      <c r="Q68" s="200"/>
      <c r="R68" s="200"/>
      <c r="S68" s="200"/>
      <c r="T68" s="200"/>
      <c r="U68" s="200"/>
      <c r="V68" s="200"/>
      <c r="W68" s="200"/>
      <c r="X68" s="200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</row>
    <row r="69" spans="1:88" ht="12.75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00"/>
      <c r="Q69" s="200"/>
      <c r="R69" s="200"/>
      <c r="S69" s="200"/>
      <c r="T69" s="200"/>
      <c r="U69" s="200"/>
      <c r="V69" s="200"/>
      <c r="W69" s="200"/>
      <c r="X69" s="200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</row>
    <row r="70" spans="1:88" ht="12.75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00"/>
      <c r="Q70" s="200"/>
      <c r="R70" s="200"/>
      <c r="S70" s="200"/>
      <c r="T70" s="200"/>
      <c r="U70" s="200"/>
      <c r="V70" s="200"/>
      <c r="W70" s="200"/>
      <c r="X70" s="200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</row>
    <row r="71" spans="1:88" ht="12.7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</row>
    <row r="72" spans="1:88" ht="12.7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</row>
    <row r="73" spans="1:88" ht="12.7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</row>
    <row r="74" spans="1:88" ht="12.7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</row>
    <row r="75" spans="1:88" ht="12.7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</row>
    <row r="76" spans="1:88" ht="12.7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</row>
    <row r="77" spans="1:88" ht="12.7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</row>
    <row r="78" spans="1:88" ht="12.7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</row>
    <row r="79" spans="1:88" ht="12.7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</row>
    <row r="80" spans="1:88" ht="12.7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</row>
    <row r="81" spans="1:88" ht="12.7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</row>
    <row r="82" spans="1:88" ht="12.7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</row>
    <row r="83" spans="1:88" ht="12.7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</row>
    <row r="84" spans="1:88" ht="12.7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</row>
    <row r="85" spans="1:88" ht="12.7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</row>
    <row r="86" spans="1:88" ht="12.7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</row>
    <row r="87" spans="1:88" ht="12.7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</row>
    <row r="88" spans="1:88" ht="12.7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</row>
    <row r="89" spans="1:88" ht="12.7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</row>
    <row r="90" spans="1:88" ht="12.7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</row>
    <row r="91" spans="1:88" ht="12.7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</row>
    <row r="92" spans="1:88" ht="12.7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</row>
    <row r="93" spans="1:88" ht="12.7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</row>
    <row r="94" spans="1:88" ht="12.7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</row>
    <row r="95" spans="1:88" ht="12.7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</row>
    <row r="96" spans="1:88" ht="12.7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</row>
    <row r="97" spans="1:88" ht="12.7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</row>
    <row r="98" spans="1:88" ht="12.7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</row>
    <row r="99" spans="1:88" ht="12.7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</row>
    <row r="100" spans="1:88" ht="12.7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</row>
    <row r="101" spans="1:88" ht="12.7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</row>
    <row r="102" spans="1:88" ht="12.7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</row>
    <row r="103" spans="1:88" ht="12.7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</row>
    <row r="104" spans="1:88" ht="12.7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</row>
    <row r="105" spans="1:88" ht="12.7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</row>
    <row r="106" spans="1:88" ht="12.7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</row>
    <row r="107" spans="1:88" ht="12.75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</row>
    <row r="108" spans="1:88" ht="12.7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</row>
    <row r="109" spans="1:88" ht="12.75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</row>
    <row r="110" spans="1:88" ht="12.75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</row>
    <row r="111" spans="1:88" ht="12.7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</row>
    <row r="112" spans="1:88" ht="12.7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</row>
    <row r="113" spans="1:88" ht="12.75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</row>
    <row r="114" spans="1:88" ht="12.75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</row>
    <row r="115" spans="1:88" ht="12.75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</row>
    <row r="116" spans="1:88" ht="12.75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</row>
    <row r="117" spans="1:88" ht="12.75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</row>
    <row r="118" spans="1:88" ht="12.75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</row>
    <row r="119" spans="1:88" ht="12.75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</row>
    <row r="120" spans="1:88" ht="12.75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</row>
    <row r="121" spans="1:88" ht="12.75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</row>
    <row r="122" spans="1:88" ht="12.75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</row>
    <row r="123" spans="1:88" ht="12.75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</row>
    <row r="124" spans="1:88" ht="12.75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</row>
    <row r="125" spans="1:88" ht="12.7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</row>
    <row r="126" spans="1:88" ht="12.75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</row>
    <row r="127" spans="1:88" ht="12.75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</row>
    <row r="128" spans="1:88" ht="12.75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</row>
    <row r="129" spans="1:88" ht="12.7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</row>
    <row r="130" spans="1:88" ht="12.75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</row>
    <row r="131" spans="1:88" ht="12.7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</row>
    <row r="132" spans="1:88" ht="12.7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</row>
    <row r="133" spans="1:88" ht="12.7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</row>
    <row r="134" spans="1:88" ht="12.7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</row>
    <row r="135" spans="1:88" ht="12.7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</row>
    <row r="136" spans="1:88" ht="12.7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</row>
    <row r="137" spans="1:88" ht="12.7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</row>
    <row r="138" spans="1:88" ht="12.7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</row>
    <row r="139" spans="1:88" ht="12.75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</row>
    <row r="140" spans="1:88" ht="12.75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</row>
    <row r="141" spans="1:88" ht="12.75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</row>
    <row r="142" spans="1:88" ht="12.75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</row>
    <row r="143" spans="1:88" ht="12.7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</row>
    <row r="144" spans="1:88" ht="12.75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</row>
    <row r="145" spans="1:88" ht="12.7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</row>
    <row r="146" spans="1:88" ht="12.75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</row>
    <row r="147" spans="1:88" ht="12.75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</row>
    <row r="148" spans="1:88" ht="12.75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</row>
    <row r="149" spans="1:88" ht="12.75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</row>
    <row r="150" spans="1:88" ht="12.75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</row>
    <row r="151" spans="1:88" ht="12.75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</row>
    <row r="152" spans="1:88" ht="12.75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</row>
    <row r="153" spans="1:88" ht="12.75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</row>
    <row r="154" spans="1:88" ht="12.7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</row>
    <row r="155" spans="1:88" ht="12.75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</row>
    <row r="156" spans="1:88" ht="12.7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</row>
    <row r="157" spans="1:88" ht="12.75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</row>
    <row r="158" spans="1:88" ht="12.75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</row>
    <row r="159" spans="1:88" ht="12.75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</row>
    <row r="160" spans="1:88" ht="12.75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</row>
    <row r="161" spans="1:88" ht="12.75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</row>
    <row r="162" spans="1:88" ht="12.75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</row>
    <row r="163" spans="1:88" ht="12.75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</row>
    <row r="164" spans="25:88" ht="12.75"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</row>
    <row r="165" spans="25:88" ht="12.75"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</row>
    <row r="166" spans="25:88" ht="12.75"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</row>
    <row r="167" spans="25:88" ht="12.75"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</row>
    <row r="168" spans="25:88" ht="12.75"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</row>
    <row r="169" spans="25:88" ht="12.75"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</row>
    <row r="170" spans="25:88" ht="12.75"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</row>
    <row r="171" spans="25:88" ht="12.75"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</row>
    <row r="172" spans="25:88" ht="12.75"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</row>
    <row r="173" spans="25:88" ht="12.75"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</row>
    <row r="174" spans="25:88" ht="12.75"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</row>
    <row r="175" spans="25:88" ht="12.75"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</row>
    <row r="176" spans="25:88" ht="12.75"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</row>
    <row r="177" spans="25:88" ht="12.75"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</row>
    <row r="178" spans="25:88" ht="12.75"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</row>
    <row r="179" spans="25:88" ht="12.75"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</row>
    <row r="180" spans="25:88" ht="12.75"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</row>
    <row r="181" spans="25:88" ht="12.75"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</row>
    <row r="182" spans="25:88" ht="12.75"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</row>
    <row r="183" spans="25:88" ht="12.75"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</row>
    <row r="184" spans="25:88" ht="12.75"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</row>
    <row r="185" spans="25:88" ht="12.75"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</row>
    <row r="186" spans="25:88" ht="12.75"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</row>
    <row r="187" spans="25:88" ht="12.75"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</row>
    <row r="188" spans="25:88" ht="12.75"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</row>
    <row r="189" spans="25:88" ht="12.75"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</row>
    <row r="190" spans="25:88" ht="12.75"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</row>
    <row r="191" spans="25:88" ht="12.75"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</row>
    <row r="192" spans="25:88" ht="12.75"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</row>
    <row r="193" spans="25:88" ht="12.75"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</row>
    <row r="194" spans="25:88" ht="12.75"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</row>
    <row r="195" spans="25:88" ht="12.75"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</row>
    <row r="196" spans="25:88" ht="12.75"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56"/>
      <c r="BW196" s="156"/>
      <c r="BX196" s="156"/>
      <c r="BY196" s="156"/>
      <c r="BZ196" s="156"/>
      <c r="CA196" s="156"/>
      <c r="CB196" s="156"/>
      <c r="CC196" s="156"/>
      <c r="CD196" s="156"/>
      <c r="CE196" s="156"/>
      <c r="CF196" s="156"/>
      <c r="CG196" s="156"/>
      <c r="CH196" s="156"/>
      <c r="CI196" s="156"/>
      <c r="CJ196" s="156"/>
    </row>
    <row r="197" spans="25:88" ht="12.75"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6"/>
    </row>
    <row r="198" spans="25:88" ht="12.75"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  <c r="CJ198" s="156"/>
    </row>
    <row r="199" spans="25:88" ht="12.75"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6"/>
    </row>
    <row r="200" spans="25:88" ht="12.75"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</row>
    <row r="201" spans="25:88" ht="12.75"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</row>
    <row r="202" spans="25:88" ht="12.75"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156"/>
      <c r="BY202" s="156"/>
      <c r="BZ202" s="156"/>
      <c r="CA202" s="156"/>
      <c r="CB202" s="156"/>
      <c r="CC202" s="156"/>
      <c r="CD202" s="156"/>
      <c r="CE202" s="156"/>
      <c r="CF202" s="156"/>
      <c r="CG202" s="156"/>
      <c r="CH202" s="156"/>
      <c r="CI202" s="156"/>
      <c r="CJ202" s="156"/>
    </row>
    <row r="203" spans="25:88" ht="12.75"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</row>
    <row r="204" spans="25:88" ht="12.75"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6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6"/>
    </row>
    <row r="205" spans="25:88" ht="12.75"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6"/>
    </row>
    <row r="206" spans="25:88" ht="12.75"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</row>
    <row r="207" spans="25:88" ht="12.75"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L207" s="156"/>
      <c r="BM207" s="156"/>
      <c r="BN207" s="156"/>
      <c r="BO207" s="156"/>
      <c r="BP207" s="156"/>
      <c r="BQ207" s="156"/>
      <c r="BR207" s="156"/>
      <c r="BS207" s="156"/>
      <c r="BT207" s="156"/>
      <c r="BU207" s="156"/>
      <c r="BV207" s="156"/>
      <c r="BW207" s="156"/>
      <c r="BX207" s="156"/>
      <c r="BY207" s="156"/>
      <c r="BZ207" s="156"/>
      <c r="CA207" s="156"/>
      <c r="CB207" s="156"/>
      <c r="CC207" s="156"/>
      <c r="CD207" s="156"/>
      <c r="CE207" s="156"/>
      <c r="CF207" s="156"/>
      <c r="CG207" s="156"/>
      <c r="CH207" s="156"/>
      <c r="CI207" s="156"/>
      <c r="CJ207" s="156"/>
    </row>
    <row r="208" spans="25:88" ht="12.75"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  <c r="BM208" s="156"/>
      <c r="BN208" s="156"/>
      <c r="BO208" s="156"/>
      <c r="BP208" s="156"/>
      <c r="BQ208" s="156"/>
      <c r="BR208" s="156"/>
      <c r="BS208" s="156"/>
      <c r="BT208" s="156"/>
      <c r="BU208" s="156"/>
      <c r="BV208" s="156"/>
      <c r="BW208" s="156"/>
      <c r="BX208" s="156"/>
      <c r="BY208" s="156"/>
      <c r="BZ208" s="156"/>
      <c r="CA208" s="156"/>
      <c r="CB208" s="156"/>
      <c r="CC208" s="156"/>
      <c r="CD208" s="156"/>
      <c r="CE208" s="156"/>
      <c r="CF208" s="156"/>
      <c r="CG208" s="156"/>
      <c r="CH208" s="156"/>
      <c r="CI208" s="156"/>
      <c r="CJ208" s="156"/>
    </row>
    <row r="209" spans="25:88" ht="12.75"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  <c r="BM209" s="156"/>
      <c r="BN209" s="156"/>
      <c r="BO209" s="156"/>
      <c r="BP209" s="156"/>
      <c r="BQ209" s="156"/>
      <c r="BR209" s="156"/>
      <c r="BS209" s="156"/>
      <c r="BT209" s="156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6"/>
    </row>
    <row r="210" spans="25:88" ht="12.75"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</row>
    <row r="211" spans="25:88" ht="12.75"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</row>
    <row r="212" spans="25:88" ht="12.75"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</row>
    <row r="213" spans="25:88" ht="12.75"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</row>
    <row r="214" spans="25:88" ht="12.75"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/>
      <c r="BM214" s="156"/>
      <c r="BN214" s="156"/>
      <c r="BO214" s="156"/>
      <c r="BP214" s="156"/>
      <c r="BQ214" s="156"/>
      <c r="BR214" s="156"/>
      <c r="BS214" s="156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</row>
    <row r="215" spans="25:88" ht="12.75"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  <c r="BV215" s="156"/>
      <c r="BW215" s="156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</row>
    <row r="216" spans="25:88" ht="12.75"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</row>
    <row r="217" spans="25:88" ht="12.75"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</row>
    <row r="218" spans="25:88" ht="12.75"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</row>
    <row r="219" spans="25:88" ht="12.75"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</row>
    <row r="220" spans="25:88" ht="12.75"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</row>
    <row r="221" spans="25:88" ht="12.75"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</row>
    <row r="222" spans="25:88" ht="12.75"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</row>
    <row r="223" spans="25:88" ht="12.75"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</row>
    <row r="224" spans="25:88" ht="12.75"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</row>
    <row r="225" spans="25:88" ht="12.75"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</row>
    <row r="226" spans="25:88" ht="12.75"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</row>
    <row r="227" spans="25:88" ht="12.75"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</row>
    <row r="228" spans="25:88" ht="12.75"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</row>
  </sheetData>
  <sheetProtection selectLockedCells="1" selectUnlockedCells="1"/>
  <mergeCells count="29">
    <mergeCell ref="A65:O70"/>
    <mergeCell ref="O6:O7"/>
    <mergeCell ref="Q6:Q7"/>
    <mergeCell ref="W6:W7"/>
    <mergeCell ref="Y5:AH5"/>
    <mergeCell ref="A63:T63"/>
    <mergeCell ref="D5:D7"/>
    <mergeCell ref="E5:E7"/>
    <mergeCell ref="P6:P7"/>
    <mergeCell ref="R6:R7"/>
    <mergeCell ref="S6:S7"/>
    <mergeCell ref="T6:T7"/>
    <mergeCell ref="V6:V7"/>
    <mergeCell ref="AI5:AP5"/>
    <mergeCell ref="F6:I6"/>
    <mergeCell ref="K6:K7"/>
    <mergeCell ref="L6:L7"/>
    <mergeCell ref="M6:M7"/>
    <mergeCell ref="N6:N7"/>
    <mergeCell ref="X6:X7"/>
    <mergeCell ref="F5:X5"/>
    <mergeCell ref="Y6:AA6"/>
    <mergeCell ref="AB6:AD6"/>
    <mergeCell ref="A2:X2"/>
    <mergeCell ref="A3:X3"/>
    <mergeCell ref="A4:C4"/>
    <mergeCell ref="A5:A7"/>
    <mergeCell ref="B5:B7"/>
    <mergeCell ref="C5:C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cheskidova</cp:lastModifiedBy>
  <cp:lastPrinted>2014-10-01T06:32:53Z</cp:lastPrinted>
  <dcterms:modified xsi:type="dcterms:W3CDTF">2014-10-01T08:05:25Z</dcterms:modified>
  <cp:category/>
  <cp:version/>
  <cp:contentType/>
  <cp:contentStatus/>
</cp:coreProperties>
</file>