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<sst xmlns="http://schemas.openxmlformats.org/spreadsheetml/2006/main" count="319" uniqueCount="206">
  <si>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</si>
  <si>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</si>
  <si>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</si>
  <si>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</si>
  <si>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</si>
  <si>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</si>
  <si>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</si>
  <si>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</si>
  <si>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</si>
  <si>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</si>
  <si>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</si>
  <si>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</si>
  <si>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</si>
  <si>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</si>
  <si>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</si>
  <si>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</si>
  <si>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</si>
  <si>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</si>
  <si>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</si>
  <si>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</si>
  <si>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</si>
  <si>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</si>
  <si>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</si>
  <si>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</si>
  <si>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</si>
  <si>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</si>
  <si>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</si>
  <si>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</si>
  <si>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</si>
  <si>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</si>
  <si>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</si>
  <si>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</si>
  <si>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</si>
  <si>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</si>
  <si>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</si>
  <si>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</si>
  <si>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</si>
  <si>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</si>
  <si>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</si>
  <si>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</si>
  <si>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</si>
  <si>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</si>
  <si>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</si>
  <si>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</si>
  <si>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</si>
  <si>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</si>
  <si>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</si>
  <si>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</si>
  <si>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</si>
  <si>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</si>
  <si>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</si>
  <si>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</si>
  <si>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</si>
  <si>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</si>
  <si>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</si>
  <si>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</si>
  <si>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</si>
  <si>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</si>
  <si>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</si>
  <si>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</si>
  <si>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</si>
  <si>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</si>
  <si>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</si>
  <si>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</si>
  <si>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</si>
  <si>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</si>
  <si>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</si>
  <si>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</si>
  <si>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</si>
  <si>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</si>
  <si>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</si>
  <si>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</si>
  <si>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</si>
  <si>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</si>
  <si>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</si>
  <si>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</si>
  <si>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</si>
  <si>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</si>
  <si>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</si>
  <si>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</si>
  <si>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</si>
  <si>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</si>
  <si>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</si>
  <si>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</si>
  <si>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</si>
  <si>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</si>
  <si>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</si>
  <si>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</si>
  <si>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</si>
  <si>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</si>
  <si>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</si>
  <si>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</si>
  <si>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</si>
  <si>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</si>
  <si>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</si>
  <si>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</si>
  <si>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</si>
  <si>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Норматив 2,8</t>
  </si>
  <si>
    <t>Норматив 2,75 сидячие ванны</t>
  </si>
  <si>
    <t>Тн по норме</t>
  </si>
  <si>
    <t>Кл-во кубов по ИПУ (Тн) арендаторы</t>
  </si>
  <si>
    <t>Общая площадь арендаторов</t>
  </si>
  <si>
    <t>Общая площадь мест общего пользования</t>
  </si>
  <si>
    <r>
      <t xml:space="preserve">Всего за месяц руб </t>
    </r>
    <r>
      <rPr>
        <b/>
        <sz val="8"/>
        <rFont val="Arial Cyr"/>
        <family val="2"/>
      </rPr>
      <t>(гр.17хгр.18)</t>
    </r>
  </si>
  <si>
    <t>ПОДПИТОК</t>
  </si>
  <si>
    <r>
      <t xml:space="preserve">   Всего за месяц руб </t>
    </r>
    <r>
      <rPr>
        <b/>
        <sz val="8"/>
        <rFont val="Arial Cyr"/>
        <family val="2"/>
      </rPr>
      <t>(гр.20хгр.21)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</si>
  <si>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гр.20+гр.24</t>
    </r>
  </si>
  <si>
    <r>
      <t xml:space="preserve"> Всего за месяц руб </t>
    </r>
    <r>
      <rPr>
        <b/>
        <sz val="8"/>
        <rFont val="Arial Cyr"/>
        <family val="2"/>
      </rPr>
      <t>(гр.24хгр.25)</t>
    </r>
  </si>
  <si>
    <t>Общая площадь жилого фонда</t>
  </si>
  <si>
    <r>
      <t>Г/кал по отоплению (ж/фонд</t>
    </r>
    <r>
      <rPr>
        <sz val="8"/>
        <rFont val="Arial Cyr"/>
        <family val="2"/>
      </rPr>
      <t>), 24*3/27 гр</t>
    </r>
  </si>
  <si>
    <r>
      <t xml:space="preserve">Сумма по отоплению (ж/фонд) </t>
    </r>
    <r>
      <rPr>
        <b/>
        <sz val="8"/>
        <rFont val="Arial Cyr"/>
        <family val="2"/>
      </rPr>
      <t>гр. 28 х тариф 826 руб</t>
    </r>
  </si>
  <si>
    <r>
      <t xml:space="preserve">Сумма по горячей воде </t>
    </r>
    <r>
      <rPr>
        <b/>
        <sz val="8"/>
        <rFont val="Arial Cyr"/>
        <family val="2"/>
      </rPr>
      <t>(Г/кал гр 30 х тариф с НДС 826 руб)</t>
    </r>
  </si>
  <si>
    <r>
      <t xml:space="preserve">Сумма по подпитку </t>
    </r>
    <r>
      <rPr>
        <b/>
        <sz val="8"/>
        <rFont val="Arial Cyr"/>
        <family val="2"/>
      </rPr>
      <t>(тн гр 32 х тариф с НДС 13,11 руб)</t>
    </r>
  </si>
  <si>
    <r>
      <t xml:space="preserve">Г/кал по       г/вода+подпиток </t>
    </r>
    <r>
      <rPr>
        <sz val="8"/>
        <rFont val="Arial Cyr"/>
        <family val="2"/>
      </rPr>
      <t>(гр.30 + гр.32)</t>
    </r>
  </si>
  <si>
    <r>
      <t xml:space="preserve">Сумма по г/воде+       подпиток </t>
    </r>
    <r>
      <rPr>
        <b/>
        <sz val="8"/>
        <rFont val="Arial Cyr"/>
        <family val="2"/>
      </rPr>
      <t>(гр.31 + гр.33)</t>
    </r>
  </si>
  <si>
    <t>Отопление Гкал без арендаторов (гр24/гр3*гр27)</t>
  </si>
  <si>
    <t>Отопление руб без арендаторов (гр36хгр37)</t>
  </si>
  <si>
    <r>
      <t xml:space="preserve">Г/кал по подп.         </t>
    </r>
    <r>
      <rPr>
        <sz val="8"/>
        <rFont val="Arial Cyr"/>
        <family val="2"/>
      </rPr>
      <t>(гр.19 :гр.25)</t>
    </r>
  </si>
  <si>
    <r>
      <t xml:space="preserve">Г/кал по       г/вода+подпиток </t>
    </r>
    <r>
      <rPr>
        <sz val="8"/>
        <rFont val="Arial Cyr"/>
        <family val="2"/>
      </rPr>
      <t>(гр.20 + гр.41)</t>
    </r>
  </si>
  <si>
    <r>
      <t xml:space="preserve">Сумма по г/воде+       подпиток </t>
    </r>
    <r>
      <rPr>
        <sz val="8"/>
        <rFont val="Arial Cyr"/>
        <family val="2"/>
      </rPr>
      <t>(гр.25 х гр.42)</t>
    </r>
  </si>
  <si>
    <t>ВСЕГО руб: г/вода + подпиток + отопление гр.43+ гр.26</t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</si>
  <si>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(гр.43 - гр.35)</t>
    </r>
  </si>
  <si>
    <r>
      <t xml:space="preserve">Г/кал по       г/вода+подпиток </t>
    </r>
    <r>
      <rPr>
        <sz val="8"/>
        <rFont val="Arial Cyr"/>
        <family val="2"/>
      </rPr>
      <t>(гр.45/тариф 826 руб))</t>
    </r>
  </si>
  <si>
    <t>АНАЛИЗ</t>
  </si>
  <si>
    <t xml:space="preserve"> Гкал отопления на 1 м2  гр24 : гр3</t>
  </si>
  <si>
    <t>Анализ по отоплению руб на м2/мес (гр.38 /гр27 )</t>
  </si>
  <si>
    <t>Анализ по горячей воде          руб на 1чел/мес (гр.45 / гр.4)</t>
  </si>
  <si>
    <t>Стоимость 1 м3 горячей воды гр45/гр17</t>
  </si>
  <si>
    <t>13а</t>
  </si>
  <si>
    <t>14а</t>
  </si>
  <si>
    <t>49А</t>
  </si>
  <si>
    <t>Анализ по ГВС на ОДН 1 М2, 14А*50</t>
  </si>
  <si>
    <t>Нормотив на ОДН на ГВС</t>
  </si>
  <si>
    <t>15А</t>
  </si>
  <si>
    <t>Всего кубов , 13+6+14</t>
  </si>
  <si>
    <t>норма, Тн</t>
  </si>
  <si>
    <t>13в</t>
  </si>
  <si>
    <t>ОДН  на 1м2 по норме Тн</t>
  </si>
  <si>
    <t>ОДН  на 1м2 по норме Тн*13,11</t>
  </si>
  <si>
    <t>Кол-во человек  всего без арендаторов</t>
  </si>
  <si>
    <t>Кол-во человек  ИПУ, население</t>
  </si>
  <si>
    <t>Кл-во кубов по ИПУ (Тн), население</t>
  </si>
  <si>
    <t>Кол-во людей по нормотиву, население, гр 4-гр5-гр11</t>
  </si>
  <si>
    <t>Кло-во кубов по норме (Тн), население, гр 8*гр7</t>
  </si>
  <si>
    <t>Кол-во человек по нормотиву сидячие ванны</t>
  </si>
  <si>
    <t>Кло-во кубов по норме (Тн),сидячие ванны, гр10*гр11</t>
  </si>
  <si>
    <t>Общее кол-во кубов по норме (Тн), гр 8+гр 12</t>
  </si>
  <si>
    <t>Всего кол-во кубов по норме , гр13а+гр16а</t>
  </si>
  <si>
    <t>16а</t>
  </si>
  <si>
    <t>16б</t>
  </si>
  <si>
    <t>16в</t>
  </si>
  <si>
    <t xml:space="preserve">Тн за месяц, гр 16б+гр 16в </t>
  </si>
  <si>
    <t>19а</t>
  </si>
  <si>
    <t>19б</t>
  </si>
  <si>
    <t xml:space="preserve"> Фактическое потребление м3/чел/мес, гр17 : гр4</t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</si>
  <si>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, гр 19а+19б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</si>
  <si>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по ОДПУ</t>
    </r>
  </si>
  <si>
    <t>Тн  по ОДПУ</t>
  </si>
  <si>
    <t>14б</t>
  </si>
  <si>
    <t>Гл экономист                      Н.П.Ковальчук</t>
  </si>
  <si>
    <t>Согласовано                   Г.Н.Акишина</t>
  </si>
  <si>
    <t>16г</t>
  </si>
  <si>
    <t>Общая площадь коридоров арендаторов</t>
  </si>
  <si>
    <t>16Д</t>
  </si>
  <si>
    <t>16е</t>
  </si>
  <si>
    <t>16н</t>
  </si>
  <si>
    <t>16Б</t>
  </si>
  <si>
    <t xml:space="preserve"> ОДН Разница показаний Тн между ОДПУ И НОРМОЙ, гр17-13а </t>
  </si>
  <si>
    <t>ОДН на 1м2,  ПО ГВС 14б/3, ВСЕ</t>
  </si>
  <si>
    <t>Общая площадь дома БЕЗ арендаторами</t>
  </si>
  <si>
    <t>Площадь дома С арендаторов, гр 3+15</t>
  </si>
  <si>
    <t xml:space="preserve">РКЦ    октябрь  2012 года </t>
  </si>
  <si>
    <t>норматив ТЕПЛО ,ПЛОЩ* 0,0343</t>
  </si>
  <si>
    <t>ОДН ТЕПЛО</t>
  </si>
  <si>
    <t>Факт Гкал/м2 с арендатор, гр 24/16е</t>
  </si>
  <si>
    <t>24а</t>
  </si>
  <si>
    <t>24б</t>
  </si>
  <si>
    <t>24в</t>
  </si>
  <si>
    <t>Стоимость Гкал для арендаторов</t>
  </si>
  <si>
    <t>24г</t>
  </si>
  <si>
    <t>24д</t>
  </si>
  <si>
    <t>Сумма для арендаторов по отоплению, гр 24г*24б</t>
  </si>
  <si>
    <t>Стоимость 1м3 г.воды для арендаторов</t>
  </si>
  <si>
    <t>14в</t>
  </si>
  <si>
    <t>14г</t>
  </si>
  <si>
    <t>Сумма для арендаторов по г.воде, гр 14в*14</t>
  </si>
  <si>
    <t>14д</t>
  </si>
  <si>
    <t>Кол-во Гкал на 1 м3 по г воде всего, гр 19б/16в</t>
  </si>
  <si>
    <t>14е</t>
  </si>
  <si>
    <t>Гкал по г.воде арендаторы, 14д*14</t>
  </si>
  <si>
    <t>Тн без аренлаторов, гр16в-14</t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</si>
  <si>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население, гр 19б-14е</t>
    </r>
  </si>
  <si>
    <t>Гкал по отопление арендатора, гр 24а*15</t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</si>
  <si>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гр.19 а +гр.24 в население</t>
    </r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</si>
  <si>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>с отчетов для ГИРЦ население</t>
    </r>
  </si>
  <si>
    <t>22а</t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</si>
  <si>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 24б+14е.  арендаторы</t>
    </r>
  </si>
  <si>
    <t>Расчет выполнен на основани данных ГИРЦ ,и общей площади предыдущих месяцев, и данных по численности населения  и сведений по ИПУ по состоянию на 31.10.2012 года</t>
  </si>
  <si>
    <t>ОДН арендаторов,М3, 16г*15А по ГВС</t>
  </si>
  <si>
    <t xml:space="preserve">ОДН на 1м2, , гр   14Б/16Е по ГВС                                              </t>
  </si>
  <si>
    <t>ОДН НА СЕЛЕНИЕ М3, гр 16а-16Д ГВС</t>
  </si>
  <si>
    <t>Тн по ОДН, ГР16*ГР 15А ГВС</t>
  </si>
  <si>
    <t>22Б</t>
  </si>
  <si>
    <t>23А</t>
  </si>
  <si>
    <t>23Б</t>
  </si>
  <si>
    <t>Теплоснабжение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</si>
</sst>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</numFmts>
  <fonts count="48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166" fontId="1" fillId="0" borderId="19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166" fontId="1" fillId="0" borderId="13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0" fontId="0" fillId="12" borderId="10" xfId="0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4" fontId="0" fillId="0" borderId="36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166" fontId="2" fillId="0" borderId="10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4" fillId="39" borderId="13" xfId="0" applyFont="1" applyFill="1" applyBorder="1" applyAlignment="1">
      <alignment vertical="center" wrapText="1"/>
    </xf>
    <xf numFmtId="0" fontId="1" fillId="39" borderId="18" xfId="0" applyFont="1" applyFill="1" applyBorder="1" applyAlignment="1">
      <alignment horizontal="center" vertical="center" wrapText="1"/>
    </xf>
    <xf numFmtId="2" fontId="0" fillId="39" borderId="14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166" fontId="2" fillId="39" borderId="13" xfId="0" applyNumberFormat="1" applyFont="1" applyFill="1" applyBorder="1" applyAlignment="1">
      <alignment horizontal="center"/>
    </xf>
    <xf numFmtId="166" fontId="2" fillId="39" borderId="13" xfId="0" applyNumberFormat="1" applyFont="1" applyFill="1" applyBorder="1" applyAlignment="1">
      <alignment horizontal="center"/>
    </xf>
    <xf numFmtId="164" fontId="0" fillId="39" borderId="24" xfId="0" applyNumberFormat="1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64" fontId="0" fillId="39" borderId="18" xfId="0" applyNumberFormat="1" applyFill="1" applyBorder="1" applyAlignment="1">
      <alignment horizontal="center"/>
    </xf>
    <xf numFmtId="0" fontId="1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center"/>
    </xf>
    <xf numFmtId="166" fontId="1" fillId="40" borderId="13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2" fontId="0" fillId="40" borderId="14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164" fontId="0" fillId="40" borderId="14" xfId="0" applyNumberFormat="1" applyFill="1" applyBorder="1" applyAlignment="1">
      <alignment horizontal="center"/>
    </xf>
    <xf numFmtId="172" fontId="0" fillId="40" borderId="14" xfId="0" applyNumberForma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2" fontId="0" fillId="40" borderId="13" xfId="0" applyNumberFormat="1" applyFill="1" applyBorder="1" applyAlignment="1">
      <alignment horizontal="center"/>
    </xf>
    <xf numFmtId="2" fontId="0" fillId="40" borderId="19" xfId="0" applyNumberFormat="1" applyFill="1" applyBorder="1" applyAlignment="1">
      <alignment horizontal="center"/>
    </xf>
    <xf numFmtId="164" fontId="0" fillId="40" borderId="19" xfId="0" applyNumberFormat="1" applyFill="1" applyBorder="1" applyAlignment="1">
      <alignment horizontal="center"/>
    </xf>
    <xf numFmtId="172" fontId="0" fillId="40" borderId="19" xfId="0" applyNumberFormat="1" applyFill="1" applyBorder="1" applyAlignment="1">
      <alignment horizontal="center"/>
    </xf>
    <xf numFmtId="2" fontId="0" fillId="40" borderId="33" xfId="0" applyNumberForma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164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4" fillId="0" borderId="37" xfId="0" applyFon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40" borderId="38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6" fontId="2" fillId="39" borderId="39" xfId="0" applyNumberFormat="1" applyFont="1" applyFill="1" applyBorder="1" applyAlignment="1">
      <alignment horizontal="center"/>
    </xf>
    <xf numFmtId="166" fontId="2" fillId="39" borderId="39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164" fontId="0" fillId="39" borderId="17" xfId="0" applyNumberFormat="1" applyFill="1" applyBorder="1" applyAlignment="1">
      <alignment horizontal="center"/>
    </xf>
    <xf numFmtId="164" fontId="0" fillId="41" borderId="35" xfId="0" applyNumberFormat="1" applyFill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2" fontId="0" fillId="41" borderId="14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42" borderId="19" xfId="0" applyNumberFormat="1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64" fontId="0" fillId="42" borderId="10" xfId="0" applyNumberFormat="1" applyFill="1" applyBorder="1" applyAlignment="1">
      <alignment horizontal="center"/>
    </xf>
    <xf numFmtId="0" fontId="0" fillId="42" borderId="10" xfId="0" applyFill="1" applyBorder="1" applyAlignment="1">
      <alignment/>
    </xf>
    <xf numFmtId="166" fontId="2" fillId="42" borderId="13" xfId="0" applyNumberFormat="1" applyFont="1" applyFill="1" applyBorder="1" applyAlignment="1">
      <alignment horizontal="center"/>
    </xf>
    <xf numFmtId="166" fontId="2" fillId="42" borderId="13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66" fontId="4" fillId="40" borderId="0" xfId="0" applyNumberFormat="1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40" borderId="11" xfId="0" applyFill="1" applyBorder="1" applyAlignment="1">
      <alignment horizontal="center" wrapText="1"/>
    </xf>
    <xf numFmtId="0" fontId="0" fillId="40" borderId="14" xfId="0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66" fontId="4" fillId="4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80" t="s">
        <v>96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14:15" ht="12.75">
      <c r="N6">
        <v>24.91</v>
      </c>
      <c r="O6">
        <v>210.51</v>
      </c>
    </row>
    <row r="7" spans="1:48" ht="13.5" customHeight="1" thickBot="1">
      <c r="A7" s="276" t="s">
        <v>0</v>
      </c>
      <c r="B7" s="276" t="s">
        <v>1</v>
      </c>
      <c r="C7" s="276" t="s">
        <v>77</v>
      </c>
      <c r="D7" s="281" t="s">
        <v>6</v>
      </c>
      <c r="E7" s="282"/>
      <c r="F7" s="283"/>
      <c r="G7" s="276" t="s">
        <v>59</v>
      </c>
      <c r="H7" s="276" t="s">
        <v>90</v>
      </c>
      <c r="I7" s="12"/>
      <c r="J7" s="284"/>
      <c r="K7" s="284"/>
      <c r="L7" s="284"/>
      <c r="M7" s="299" t="s">
        <v>5</v>
      </c>
      <c r="N7" s="300"/>
      <c r="O7" s="300"/>
      <c r="P7" s="300"/>
      <c r="Q7" s="301"/>
      <c r="R7" s="301"/>
      <c r="S7" s="302"/>
      <c r="T7" s="297" t="s">
        <v>87</v>
      </c>
      <c r="U7" s="294" t="s">
        <v>7</v>
      </c>
      <c r="V7" s="295"/>
      <c r="W7" s="296"/>
      <c r="X7" s="285" t="s">
        <v>11</v>
      </c>
      <c r="Y7" s="286"/>
      <c r="Z7" s="286"/>
      <c r="AA7" s="287"/>
      <c r="AB7" s="287"/>
      <c r="AC7" s="287"/>
      <c r="AD7" s="287"/>
      <c r="AE7" s="288"/>
      <c r="AF7" s="71"/>
      <c r="AG7" s="58"/>
      <c r="AH7" s="58"/>
      <c r="AI7" s="58"/>
      <c r="AJ7" s="97"/>
      <c r="AK7" s="97"/>
      <c r="AL7" s="289" t="s">
        <v>63</v>
      </c>
      <c r="AM7" s="290"/>
      <c r="AN7" s="290"/>
      <c r="AO7" s="290"/>
      <c r="AP7" s="290"/>
      <c r="AQ7" s="291"/>
      <c r="AR7" s="95"/>
      <c r="AS7" s="134"/>
      <c r="AT7" s="278" t="s">
        <v>88</v>
      </c>
      <c r="AU7" s="276" t="s">
        <v>0</v>
      </c>
      <c r="AV7" s="276" t="s">
        <v>1</v>
      </c>
    </row>
    <row r="8" spans="1:48" ht="100.5" customHeight="1">
      <c r="A8" s="277"/>
      <c r="B8" s="277"/>
      <c r="C8" s="277"/>
      <c r="D8" s="12" t="s">
        <v>2</v>
      </c>
      <c r="E8" s="12" t="s">
        <v>3</v>
      </c>
      <c r="F8" s="10" t="s">
        <v>10</v>
      </c>
      <c r="G8" s="277"/>
      <c r="H8" s="27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9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79"/>
      <c r="AU8" s="277"/>
      <c r="AV8" s="27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7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7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8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92" t="s">
        <v>91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C63"/>
  <sheetViews>
    <sheetView tabSelected="1" zoomScalePageLayoutView="0" workbookViewId="0" topLeftCell="A49">
      <selection activeCell="B63" sqref="B63"/>
    </sheetView>
  </sheetViews>
  <sheetFormatPr defaultColWidth="9.00390625" defaultRowHeight="12.75"/>
  <cols>
    <col min="1" max="1" width="6.75390625" style="0" customWidth="1"/>
    <col min="2" max="2" width="18.25390625" style="0" customWidth="1"/>
    <col min="3" max="3" width="12.125" style="0" customWidth="1"/>
    <col min="4" max="4" width="11.625" style="0" customWidth="1"/>
    <col min="8" max="8" width="11.125" style="0" customWidth="1"/>
    <col min="9" max="9" width="9.875" style="0" customWidth="1"/>
    <col min="11" max="11" width="10.625" style="0" customWidth="1"/>
    <col min="13" max="15" width="11.25390625" style="0" customWidth="1"/>
    <col min="16" max="22" width="11.375" style="0" customWidth="1"/>
    <col min="23" max="24" width="11.25390625" style="0" customWidth="1"/>
    <col min="25" max="33" width="12.125" style="0" customWidth="1"/>
    <col min="36" max="38" width="11.75390625" style="0" customWidth="1"/>
    <col min="39" max="39" width="10.875" style="0" customWidth="1"/>
    <col min="40" max="40" width="11.375" style="0" customWidth="1"/>
    <col min="41" max="43" width="12.75390625" style="0" customWidth="1"/>
    <col min="44" max="51" width="11.375" style="0" customWidth="1"/>
    <col min="54" max="54" width="10.625" style="0" customWidth="1"/>
    <col min="55" max="55" width="10.00390625" style="0" customWidth="1"/>
    <col min="56" max="56" width="10.75390625" style="0" customWidth="1"/>
    <col min="57" max="57" width="11.625" style="0" customWidth="1"/>
    <col min="59" max="59" width="10.375" style="0" customWidth="1"/>
    <col min="66" max="66" width="11.375" style="0" customWidth="1"/>
    <col min="67" max="67" width="10.125" style="0" customWidth="1"/>
    <col min="72" max="72" width="11.875" style="0" customWidth="1"/>
    <col min="73" max="73" width="12.25390625" style="0" customWidth="1"/>
    <col min="77" max="77" width="11.375" style="0" bestFit="1" customWidth="1"/>
    <col min="78" max="78" width="9.375" style="0" bestFit="1" customWidth="1"/>
    <col min="79" max="79" width="11.375" style="0" bestFit="1" customWidth="1"/>
  </cols>
  <sheetData>
    <row r="2" spans="2:15" ht="18">
      <c r="B2" s="280" t="s">
        <v>171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4:21" ht="13.5" thickBot="1">
      <c r="N3" s="329" t="s">
        <v>160</v>
      </c>
      <c r="O3" s="329"/>
      <c r="P3" s="329"/>
      <c r="Q3" s="329"/>
      <c r="R3" s="329"/>
      <c r="S3" s="329"/>
      <c r="T3" s="329"/>
      <c r="U3" s="329"/>
    </row>
    <row r="4" spans="1:81" ht="12.75" customHeight="1">
      <c r="A4" s="276" t="s">
        <v>0</v>
      </c>
      <c r="B4" s="276" t="s">
        <v>1</v>
      </c>
      <c r="C4" s="303" t="s">
        <v>169</v>
      </c>
      <c r="D4" s="320" t="s">
        <v>139</v>
      </c>
      <c r="E4" s="320" t="s">
        <v>140</v>
      </c>
      <c r="F4" s="320" t="s">
        <v>141</v>
      </c>
      <c r="G4" s="279" t="s">
        <v>99</v>
      </c>
      <c r="H4" s="279"/>
      <c r="I4" s="279"/>
      <c r="J4" s="279"/>
      <c r="K4" s="279"/>
      <c r="L4" s="279"/>
      <c r="M4" s="279"/>
      <c r="N4" s="316" t="s">
        <v>134</v>
      </c>
      <c r="O4" s="192" t="s">
        <v>135</v>
      </c>
      <c r="P4" s="320" t="s">
        <v>100</v>
      </c>
      <c r="Q4" s="316" t="s">
        <v>182</v>
      </c>
      <c r="R4" s="192"/>
      <c r="S4" s="192"/>
      <c r="T4" s="192"/>
      <c r="U4" s="316" t="s">
        <v>168</v>
      </c>
      <c r="V4" s="309" t="s">
        <v>167</v>
      </c>
      <c r="W4" s="276" t="s">
        <v>101</v>
      </c>
      <c r="X4" s="297" t="s">
        <v>132</v>
      </c>
      <c r="Y4" s="303" t="s">
        <v>102</v>
      </c>
      <c r="Z4" s="297" t="s">
        <v>162</v>
      </c>
      <c r="AA4" s="297" t="s">
        <v>198</v>
      </c>
      <c r="AB4" s="297" t="s">
        <v>170</v>
      </c>
      <c r="AC4" s="312" t="s">
        <v>199</v>
      </c>
      <c r="AD4" s="297" t="s">
        <v>200</v>
      </c>
      <c r="AE4" s="303" t="s">
        <v>201</v>
      </c>
      <c r="AF4" s="330" t="s">
        <v>104</v>
      </c>
      <c r="AG4" s="279"/>
      <c r="AH4" s="279"/>
      <c r="AI4" s="279"/>
      <c r="AJ4" s="315"/>
      <c r="AK4" s="331" t="s">
        <v>5</v>
      </c>
      <c r="AL4" s="301"/>
      <c r="AM4" s="301"/>
      <c r="AN4" s="301"/>
      <c r="AO4" s="332"/>
      <c r="AP4" s="318" t="s">
        <v>196</v>
      </c>
      <c r="AQ4" s="318" t="s">
        <v>193</v>
      </c>
      <c r="AR4" s="318" t="s">
        <v>106</v>
      </c>
      <c r="AS4" s="303" t="s">
        <v>205</v>
      </c>
      <c r="AT4" s="304"/>
      <c r="AU4" s="304"/>
      <c r="AV4" s="304"/>
      <c r="AW4" s="304"/>
      <c r="AX4" s="304"/>
      <c r="AY4" s="304"/>
      <c r="AZ4" s="295" t="s">
        <v>7</v>
      </c>
      <c r="BA4" s="295"/>
      <c r="BB4" s="296"/>
      <c r="BC4" s="178"/>
      <c r="BD4" s="305" t="s">
        <v>109</v>
      </c>
      <c r="BE4" s="306" t="s">
        <v>110</v>
      </c>
      <c r="BF4" s="307" t="s">
        <v>63</v>
      </c>
      <c r="BG4" s="308"/>
      <c r="BH4" s="308"/>
      <c r="BI4" s="308"/>
      <c r="BJ4" s="308"/>
      <c r="BK4" s="308"/>
      <c r="BL4" s="323" t="s">
        <v>11</v>
      </c>
      <c r="BM4" s="324"/>
      <c r="BN4" s="324"/>
      <c r="BO4" s="325"/>
      <c r="BP4" s="325"/>
      <c r="BQ4" s="325"/>
      <c r="BR4" s="325"/>
      <c r="BS4" s="325"/>
      <c r="BT4" s="321" t="s">
        <v>122</v>
      </c>
      <c r="BU4" s="322" t="s">
        <v>121</v>
      </c>
      <c r="BV4" s="276" t="s">
        <v>154</v>
      </c>
      <c r="BW4" s="279" t="s">
        <v>123</v>
      </c>
      <c r="BX4" s="279"/>
      <c r="BY4" s="279"/>
      <c r="BZ4" s="279"/>
      <c r="CA4" s="315"/>
      <c r="CB4" s="165"/>
      <c r="CC4" s="165"/>
    </row>
    <row r="5" spans="1:81" ht="108" customHeight="1">
      <c r="A5" s="277"/>
      <c r="B5" s="277"/>
      <c r="C5" s="314"/>
      <c r="D5" s="320"/>
      <c r="E5" s="320"/>
      <c r="F5" s="320"/>
      <c r="G5" s="164" t="s">
        <v>97</v>
      </c>
      <c r="H5" s="164" t="s">
        <v>142</v>
      </c>
      <c r="I5" s="164" t="s">
        <v>143</v>
      </c>
      <c r="J5" s="164" t="s">
        <v>98</v>
      </c>
      <c r="K5" s="164" t="s">
        <v>144</v>
      </c>
      <c r="L5" s="164" t="s">
        <v>145</v>
      </c>
      <c r="M5" s="164" t="s">
        <v>146</v>
      </c>
      <c r="N5" s="317"/>
      <c r="O5" s="193" t="s">
        <v>147</v>
      </c>
      <c r="P5" s="320"/>
      <c r="Q5" s="317"/>
      <c r="R5" s="193" t="s">
        <v>185</v>
      </c>
      <c r="S5" s="193" t="s">
        <v>187</v>
      </c>
      <c r="T5" s="193" t="s">
        <v>189</v>
      </c>
      <c r="U5" s="317"/>
      <c r="V5" s="310"/>
      <c r="W5" s="277"/>
      <c r="X5" s="311"/>
      <c r="Y5" s="314"/>
      <c r="Z5" s="311"/>
      <c r="AA5" s="311"/>
      <c r="AB5" s="311"/>
      <c r="AC5" s="313"/>
      <c r="AD5" s="311"/>
      <c r="AE5" s="303"/>
      <c r="AF5" s="172" t="s">
        <v>190</v>
      </c>
      <c r="AG5" s="217" t="s">
        <v>157</v>
      </c>
      <c r="AH5" s="164" t="s">
        <v>151</v>
      </c>
      <c r="AI5" s="12" t="s">
        <v>3</v>
      </c>
      <c r="AJ5" s="156" t="s">
        <v>103</v>
      </c>
      <c r="AK5" s="169" t="s">
        <v>191</v>
      </c>
      <c r="AL5" s="219" t="s">
        <v>156</v>
      </c>
      <c r="AM5" s="176" t="s">
        <v>155</v>
      </c>
      <c r="AN5" s="12" t="s">
        <v>4</v>
      </c>
      <c r="AO5" s="170" t="s">
        <v>105</v>
      </c>
      <c r="AP5" s="319"/>
      <c r="AQ5" s="319"/>
      <c r="AR5" s="319"/>
      <c r="AS5" s="164" t="s">
        <v>172</v>
      </c>
      <c r="AT5" s="140" t="s">
        <v>173</v>
      </c>
      <c r="AU5" s="258" t="s">
        <v>174</v>
      </c>
      <c r="AV5" s="258" t="s">
        <v>192</v>
      </c>
      <c r="AW5" s="258" t="s">
        <v>178</v>
      </c>
      <c r="AX5" s="258" t="s">
        <v>181</v>
      </c>
      <c r="AY5" s="219" t="s">
        <v>194</v>
      </c>
      <c r="AZ5" s="219" t="s">
        <v>85</v>
      </c>
      <c r="BA5" s="12" t="s">
        <v>4</v>
      </c>
      <c r="BB5" s="10" t="s">
        <v>107</v>
      </c>
      <c r="BC5" s="26" t="s">
        <v>108</v>
      </c>
      <c r="BD5" s="305"/>
      <c r="BE5" s="306"/>
      <c r="BF5" s="179" t="s">
        <v>64</v>
      </c>
      <c r="BG5" s="77" t="s">
        <v>111</v>
      </c>
      <c r="BH5" s="34" t="s">
        <v>65</v>
      </c>
      <c r="BI5" s="77" t="s">
        <v>112</v>
      </c>
      <c r="BJ5" s="34" t="s">
        <v>113</v>
      </c>
      <c r="BK5" s="180" t="s">
        <v>114</v>
      </c>
      <c r="BL5" s="184" t="s">
        <v>115</v>
      </c>
      <c r="BM5" s="181" t="s">
        <v>81</v>
      </c>
      <c r="BN5" s="181" t="s">
        <v>116</v>
      </c>
      <c r="BO5" s="12" t="s">
        <v>120</v>
      </c>
      <c r="BP5" s="183" t="s">
        <v>60</v>
      </c>
      <c r="BQ5" s="34" t="s">
        <v>117</v>
      </c>
      <c r="BR5" s="34" t="s">
        <v>118</v>
      </c>
      <c r="BS5" s="187" t="s">
        <v>119</v>
      </c>
      <c r="BT5" s="321"/>
      <c r="BU5" s="322"/>
      <c r="BV5" s="277"/>
      <c r="BW5" s="10" t="s">
        <v>124</v>
      </c>
      <c r="BX5" s="10" t="s">
        <v>125</v>
      </c>
      <c r="BY5" s="10" t="s">
        <v>126</v>
      </c>
      <c r="BZ5" s="10" t="s">
        <v>131</v>
      </c>
      <c r="CA5" s="218" t="s">
        <v>127</v>
      </c>
      <c r="CB5" s="195" t="s">
        <v>137</v>
      </c>
      <c r="CC5" s="196" t="s">
        <v>138</v>
      </c>
    </row>
    <row r="6" spans="1:81" ht="13.5" thickBot="1">
      <c r="A6" s="48">
        <v>1</v>
      </c>
      <c r="B6" s="48">
        <v>2</v>
      </c>
      <c r="C6" s="59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 t="s">
        <v>128</v>
      </c>
      <c r="O6" s="51" t="s">
        <v>136</v>
      </c>
      <c r="P6" s="51">
        <v>14</v>
      </c>
      <c r="Q6" s="51" t="s">
        <v>183</v>
      </c>
      <c r="R6" s="51" t="s">
        <v>184</v>
      </c>
      <c r="S6" s="51" t="s">
        <v>186</v>
      </c>
      <c r="T6" s="51" t="s">
        <v>188</v>
      </c>
      <c r="U6" s="51" t="s">
        <v>129</v>
      </c>
      <c r="V6" s="51" t="s">
        <v>158</v>
      </c>
      <c r="W6" s="51">
        <v>15</v>
      </c>
      <c r="X6" s="171" t="s">
        <v>133</v>
      </c>
      <c r="Y6" s="171">
        <v>16</v>
      </c>
      <c r="Z6" s="171" t="s">
        <v>161</v>
      </c>
      <c r="AA6" s="171" t="s">
        <v>163</v>
      </c>
      <c r="AB6" s="171" t="s">
        <v>164</v>
      </c>
      <c r="AC6" s="171" t="s">
        <v>165</v>
      </c>
      <c r="AD6" s="171" t="s">
        <v>166</v>
      </c>
      <c r="AE6" s="171" t="s">
        <v>148</v>
      </c>
      <c r="AF6" s="175" t="s">
        <v>149</v>
      </c>
      <c r="AG6" s="51" t="s">
        <v>150</v>
      </c>
      <c r="AH6" s="167">
        <v>17</v>
      </c>
      <c r="AI6" s="167">
        <v>18</v>
      </c>
      <c r="AJ6" s="168">
        <v>19</v>
      </c>
      <c r="AK6" s="173" t="s">
        <v>152</v>
      </c>
      <c r="AL6" s="174" t="s">
        <v>153</v>
      </c>
      <c r="AM6" s="200">
        <v>20</v>
      </c>
      <c r="AN6" s="51">
        <v>21</v>
      </c>
      <c r="AO6" s="171">
        <v>22</v>
      </c>
      <c r="AP6" s="265" t="s">
        <v>195</v>
      </c>
      <c r="AQ6" s="265" t="s">
        <v>202</v>
      </c>
      <c r="AR6" s="251">
        <v>23</v>
      </c>
      <c r="AS6" s="254" t="s">
        <v>203</v>
      </c>
      <c r="AT6" s="254" t="s">
        <v>204</v>
      </c>
      <c r="AU6" s="254" t="s">
        <v>175</v>
      </c>
      <c r="AV6" s="254" t="s">
        <v>176</v>
      </c>
      <c r="AW6" s="254" t="s">
        <v>179</v>
      </c>
      <c r="AX6" s="254" t="s">
        <v>180</v>
      </c>
      <c r="AY6" s="254" t="s">
        <v>177</v>
      </c>
      <c r="AZ6" s="177">
        <v>24</v>
      </c>
      <c r="BA6" s="167">
        <v>25</v>
      </c>
      <c r="BB6" s="168">
        <v>26</v>
      </c>
      <c r="BC6" s="168">
        <v>27</v>
      </c>
      <c r="BD6" s="167">
        <v>28</v>
      </c>
      <c r="BE6" s="168">
        <v>29</v>
      </c>
      <c r="BF6" s="173">
        <v>30</v>
      </c>
      <c r="BG6" s="167">
        <v>31</v>
      </c>
      <c r="BH6" s="167">
        <v>32</v>
      </c>
      <c r="BI6" s="167">
        <v>33</v>
      </c>
      <c r="BJ6" s="167">
        <v>34</v>
      </c>
      <c r="BK6" s="168">
        <v>35</v>
      </c>
      <c r="BL6" s="173">
        <v>36</v>
      </c>
      <c r="BM6" s="167">
        <v>37</v>
      </c>
      <c r="BN6" s="167">
        <v>38</v>
      </c>
      <c r="BO6" s="167">
        <v>39</v>
      </c>
      <c r="BP6" s="167">
        <v>40</v>
      </c>
      <c r="BQ6" s="167">
        <v>41</v>
      </c>
      <c r="BR6" s="167">
        <v>42</v>
      </c>
      <c r="BS6" s="168">
        <v>43</v>
      </c>
      <c r="BT6" s="167">
        <v>44</v>
      </c>
      <c r="BU6" s="167">
        <v>45</v>
      </c>
      <c r="BV6" s="51">
        <v>46</v>
      </c>
      <c r="BW6" s="51">
        <v>47</v>
      </c>
      <c r="BX6" s="51">
        <v>48</v>
      </c>
      <c r="BY6" s="51">
        <v>49</v>
      </c>
      <c r="BZ6" s="51" t="s">
        <v>130</v>
      </c>
      <c r="CA6" s="171">
        <v>50</v>
      </c>
      <c r="CB6" s="167">
        <v>51</v>
      </c>
      <c r="CC6" s="167">
        <v>52</v>
      </c>
    </row>
    <row r="7" spans="1:81" ht="12.75">
      <c r="A7" s="41">
        <v>1</v>
      </c>
      <c r="B7" s="153" t="s">
        <v>12</v>
      </c>
      <c r="C7" s="159">
        <v>3211.8</v>
      </c>
      <c r="D7" s="155">
        <v>129</v>
      </c>
      <c r="E7" s="155">
        <v>44</v>
      </c>
      <c r="F7" s="155">
        <v>39.17</v>
      </c>
      <c r="G7" s="155">
        <v>2.8</v>
      </c>
      <c r="H7" s="155">
        <f>D7-E7-K7</f>
        <v>85</v>
      </c>
      <c r="I7" s="182">
        <f>G7*H7</f>
        <v>238</v>
      </c>
      <c r="J7" s="166"/>
      <c r="K7" s="166"/>
      <c r="L7" s="182">
        <f>J7*K7</f>
        <v>0</v>
      </c>
      <c r="M7" s="182">
        <f>L7+I7</f>
        <v>238</v>
      </c>
      <c r="N7" s="182">
        <f>M7+F7+P7</f>
        <v>284.99</v>
      </c>
      <c r="O7" s="202">
        <f>Y7*X7+N7</f>
        <v>300.13</v>
      </c>
      <c r="P7" s="267">
        <v>7.82</v>
      </c>
      <c r="Q7" s="182">
        <f>(AJ7+AL7*1590.78)/AG7</f>
        <v>106.67</v>
      </c>
      <c r="R7" s="182">
        <f>P7*Q7</f>
        <v>834.16</v>
      </c>
      <c r="S7" s="207">
        <f>AL7/AG7</f>
        <v>0.05881</v>
      </c>
      <c r="T7" s="207">
        <f>S7*P7</f>
        <v>0.45989</v>
      </c>
      <c r="U7" s="207">
        <f>V7/C7</f>
        <v>0.02145</v>
      </c>
      <c r="V7" s="210">
        <f aca="true" t="shared" si="0" ref="V7:V19">AH7-N7</f>
        <v>68.89</v>
      </c>
      <c r="W7" s="182">
        <v>363.7</v>
      </c>
      <c r="X7" s="188">
        <v>0.05</v>
      </c>
      <c r="Y7" s="188">
        <v>302.8</v>
      </c>
      <c r="Z7" s="188">
        <f>Y7*W7/C7</f>
        <v>34.29</v>
      </c>
      <c r="AA7" s="203">
        <f>Z7*X7</f>
        <v>1.715</v>
      </c>
      <c r="AB7" s="188">
        <f>W7+C7</f>
        <v>3575.5</v>
      </c>
      <c r="AC7" s="204">
        <f aca="true" t="shared" si="1" ref="AC7:AC56">V7/AB7</f>
        <v>0.01927</v>
      </c>
      <c r="AD7" s="188">
        <f>AE7-AA7</f>
        <v>13.43</v>
      </c>
      <c r="AE7" s="188">
        <f>X7*Y7</f>
        <v>15.14</v>
      </c>
      <c r="AF7" s="260">
        <f>AG7-P7</f>
        <v>346.06</v>
      </c>
      <c r="AG7" s="220">
        <v>353.88</v>
      </c>
      <c r="AH7" s="220">
        <v>353.88</v>
      </c>
      <c r="AI7" s="182">
        <v>13.11</v>
      </c>
      <c r="AJ7" s="188">
        <f>AI7*AH7</f>
        <v>4639.37</v>
      </c>
      <c r="AK7" s="260">
        <f>AL7-T7</f>
        <v>20.352</v>
      </c>
      <c r="AL7" s="224">
        <v>20.812</v>
      </c>
      <c r="AM7" s="201">
        <f>AL7</f>
        <v>20.812</v>
      </c>
      <c r="AN7" s="182">
        <v>826</v>
      </c>
      <c r="AO7" s="188">
        <f>AM7*AN7</f>
        <v>17190.71</v>
      </c>
      <c r="AP7" s="266">
        <f>AV7+T7</f>
        <v>6.64</v>
      </c>
      <c r="AQ7" s="264">
        <f>AK7+AY7</f>
        <v>74.95</v>
      </c>
      <c r="AR7" s="252">
        <f>AZ7+AM7</f>
        <v>81.835</v>
      </c>
      <c r="AS7" s="249">
        <f aca="true" t="shared" si="2" ref="AS7:AS19">0.0343*C7</f>
        <v>110.165</v>
      </c>
      <c r="AT7" s="249">
        <f aca="true" t="shared" si="3" ref="AT7:AT51">AZ7-AS7</f>
        <v>-49.142</v>
      </c>
      <c r="AU7" s="249">
        <f aca="true" t="shared" si="4" ref="AU7:AU51">AZ7/AB7</f>
        <v>0.017</v>
      </c>
      <c r="AV7" s="249">
        <f>AU7*W7</f>
        <v>6.183</v>
      </c>
      <c r="AW7" s="257">
        <v>1590.78</v>
      </c>
      <c r="AX7" s="199">
        <f>AV7*AW7</f>
        <v>9835.79</v>
      </c>
      <c r="AY7" s="259">
        <f aca="true" t="shared" si="5" ref="AY7:AY51">AU7*C7</f>
        <v>54.601</v>
      </c>
      <c r="AZ7" s="226">
        <v>61.023</v>
      </c>
      <c r="BA7" s="182">
        <v>826</v>
      </c>
      <c r="BB7" s="188">
        <f>AZ7*BA7</f>
        <v>50405</v>
      </c>
      <c r="BC7" s="191">
        <f aca="true" t="shared" si="6" ref="BC7:BC51">C7</f>
        <v>3211.8</v>
      </c>
      <c r="BD7" s="182">
        <f aca="true" t="shared" si="7" ref="BD7:BD56">AZ7*C7/BC7</f>
        <v>61.02</v>
      </c>
      <c r="BE7" s="188">
        <f>BD7*BA7</f>
        <v>50402.52</v>
      </c>
      <c r="BF7" s="185"/>
      <c r="BG7" s="182">
        <f>BF7*826</f>
        <v>0</v>
      </c>
      <c r="BH7" s="182"/>
      <c r="BI7" s="182">
        <f>BH7*13.11</f>
        <v>0</v>
      </c>
      <c r="BJ7" s="182">
        <f>BF7+BH7</f>
        <v>0</v>
      </c>
      <c r="BK7" s="188">
        <f>BG7+BI7</f>
        <v>0</v>
      </c>
      <c r="BL7" s="185">
        <f aca="true" t="shared" si="8" ref="BL7:BL51">AZ7/C7*BC7</f>
        <v>61.02</v>
      </c>
      <c r="BM7" s="182">
        <v>826</v>
      </c>
      <c r="BN7" s="182">
        <f>BL7*BM7</f>
        <v>50402.52</v>
      </c>
      <c r="BO7" s="182">
        <f>BS7+BB7</f>
        <v>72236.18</v>
      </c>
      <c r="BP7" s="182">
        <v>0</v>
      </c>
      <c r="BQ7" s="182">
        <f>AJ7/BA7</f>
        <v>5.62</v>
      </c>
      <c r="BR7" s="182">
        <f>BQ7+AM7</f>
        <v>26.43</v>
      </c>
      <c r="BS7" s="188">
        <f>BR7*BA7</f>
        <v>21831.18</v>
      </c>
      <c r="BT7" s="182">
        <f>BU7/826</f>
        <v>26.43</v>
      </c>
      <c r="BU7" s="182">
        <f>BS7-BK7</f>
        <v>21831.18</v>
      </c>
      <c r="BV7" s="166">
        <f aca="true" t="shared" si="9" ref="BV7:BV51">AH7/D7</f>
        <v>2.74325581395349</v>
      </c>
      <c r="BW7" s="182">
        <f aca="true" t="shared" si="10" ref="BW7:BW51">AZ7/C7</f>
        <v>0.02</v>
      </c>
      <c r="BX7" s="166">
        <f>BN7/BC7</f>
        <v>15.6929198580235</v>
      </c>
      <c r="BY7" s="182">
        <f aca="true" t="shared" si="11" ref="BY7:BY51">BU7/D7</f>
        <v>169.23</v>
      </c>
      <c r="BZ7" s="182">
        <f>U7*CA7</f>
        <v>1.32</v>
      </c>
      <c r="CA7" s="188">
        <f>BU7/AH7</f>
        <v>61.69</v>
      </c>
      <c r="CB7" s="166"/>
      <c r="CC7" s="197">
        <f>CB7*13.11</f>
        <v>0</v>
      </c>
    </row>
    <row r="8" spans="1:81" ht="12.75">
      <c r="A8" s="88">
        <v>2</v>
      </c>
      <c r="B8" s="154" t="s">
        <v>13</v>
      </c>
      <c r="C8" s="160">
        <v>3172.8</v>
      </c>
      <c r="D8" s="140">
        <v>130</v>
      </c>
      <c r="E8" s="140">
        <v>38</v>
      </c>
      <c r="F8" s="140">
        <v>44.01</v>
      </c>
      <c r="G8" s="155">
        <v>2.8</v>
      </c>
      <c r="H8" s="155">
        <f aca="true" t="shared" si="12" ref="H8:H51">D8-E8-K8</f>
        <v>92</v>
      </c>
      <c r="I8" s="182">
        <f aca="true" t="shared" si="13" ref="I8:I56">G8*H8</f>
        <v>257.6</v>
      </c>
      <c r="J8" s="165"/>
      <c r="K8" s="140"/>
      <c r="L8" s="182">
        <f aca="true" t="shared" si="14" ref="L8:L51">J8*K8</f>
        <v>0</v>
      </c>
      <c r="M8" s="182">
        <f aca="true" t="shared" si="15" ref="M8:M56">L8+I8</f>
        <v>257.6</v>
      </c>
      <c r="N8" s="182">
        <f aca="true" t="shared" si="16" ref="N8:N56">M8+F8+P8</f>
        <v>304.13</v>
      </c>
      <c r="O8" s="202">
        <f>Y8*X8+N8</f>
        <v>320.11</v>
      </c>
      <c r="P8" s="268">
        <v>2.519</v>
      </c>
      <c r="Q8" s="182">
        <f>(AJ8+AL8*1590.78)/AG8</f>
        <v>107.06</v>
      </c>
      <c r="R8" s="182">
        <f aca="true" t="shared" si="17" ref="R8:R58">P8*Q8</f>
        <v>269.68</v>
      </c>
      <c r="S8" s="207">
        <f aca="true" t="shared" si="18" ref="S8:S58">AL8/AG8*100</f>
        <v>5.90615</v>
      </c>
      <c r="T8" s="207">
        <f aca="true" t="shared" si="19" ref="T8:T58">S8*P8</f>
        <v>14.87759</v>
      </c>
      <c r="U8" s="207">
        <f aca="true" t="shared" si="20" ref="U8:U58">V8/C8</f>
        <v>0.05593</v>
      </c>
      <c r="V8" s="210">
        <f t="shared" si="0"/>
        <v>177.47</v>
      </c>
      <c r="W8" s="38">
        <v>371.4</v>
      </c>
      <c r="X8" s="188">
        <v>0.05</v>
      </c>
      <c r="Y8" s="189">
        <v>319.6</v>
      </c>
      <c r="Z8" s="188">
        <f aca="true" t="shared" si="21" ref="Z8:Z58">Y8*W8/C8</f>
        <v>37.41</v>
      </c>
      <c r="AA8" s="203">
        <f aca="true" t="shared" si="22" ref="AA8:AA58">Z8*X8</f>
        <v>1.871</v>
      </c>
      <c r="AB8" s="188">
        <f aca="true" t="shared" si="23" ref="AB8:AB58">W8+C8</f>
        <v>3544.2</v>
      </c>
      <c r="AC8" s="204">
        <f t="shared" si="1"/>
        <v>0.05007</v>
      </c>
      <c r="AD8" s="188">
        <f aca="true" t="shared" si="24" ref="AD8:AD58">AE8-AA8</f>
        <v>14.11</v>
      </c>
      <c r="AE8" s="189">
        <f aca="true" t="shared" si="25" ref="AE8:AE56">X8*Y8</f>
        <v>15.98</v>
      </c>
      <c r="AF8" s="260">
        <f aca="true" t="shared" si="26" ref="AF8:AF58">AG8-P8</f>
        <v>479.081</v>
      </c>
      <c r="AG8" s="221">
        <v>481.6</v>
      </c>
      <c r="AH8" s="221">
        <v>481.6</v>
      </c>
      <c r="AI8" s="38">
        <v>13.11</v>
      </c>
      <c r="AJ8" s="189">
        <f aca="true" t="shared" si="27" ref="AJ8:AJ56">AI8*AH8</f>
        <v>6313.78</v>
      </c>
      <c r="AK8" s="260">
        <f aca="true" t="shared" si="28" ref="AK8:AK58">AL8-T8</f>
        <v>13.566</v>
      </c>
      <c r="AL8" s="225">
        <v>28.444</v>
      </c>
      <c r="AM8" s="201">
        <f aca="true" t="shared" si="29" ref="AM8:AM58">AL8</f>
        <v>28.444</v>
      </c>
      <c r="AN8" s="182">
        <v>826</v>
      </c>
      <c r="AO8" s="188">
        <f aca="true" t="shared" si="30" ref="AO8:AO56">AM8*AN8</f>
        <v>23494.74</v>
      </c>
      <c r="AP8" s="266">
        <f aca="true" t="shared" si="31" ref="AP8:AP58">AV8+T8</f>
        <v>20.45</v>
      </c>
      <c r="AQ8" s="263">
        <f aca="true" t="shared" si="32" ref="AQ8:AQ58">AK8+AY8</f>
        <v>61.16</v>
      </c>
      <c r="AR8" s="252">
        <f aca="true" t="shared" si="33" ref="AR8:AR56">AZ8+AM8</f>
        <v>82.963</v>
      </c>
      <c r="AS8" s="249">
        <f t="shared" si="2"/>
        <v>108.827</v>
      </c>
      <c r="AT8" s="249">
        <f t="shared" si="3"/>
        <v>-54.308</v>
      </c>
      <c r="AU8" s="257">
        <f t="shared" si="4"/>
        <v>0.015</v>
      </c>
      <c r="AV8" s="257">
        <f aca="true" t="shared" si="34" ref="AV8:AV58">AU8*W8</f>
        <v>5.571</v>
      </c>
      <c r="AW8" s="257">
        <v>1590.78</v>
      </c>
      <c r="AX8" s="199">
        <f aca="true" t="shared" si="35" ref="AX8:AX57">AV8*AW8</f>
        <v>8862.24</v>
      </c>
      <c r="AY8" s="259">
        <f t="shared" si="5"/>
        <v>47.592</v>
      </c>
      <c r="AZ8" s="227">
        <v>54.519</v>
      </c>
      <c r="BA8" s="182">
        <v>826</v>
      </c>
      <c r="BB8" s="188">
        <f aca="true" t="shared" si="36" ref="BB8:BB56">AZ8*BA8</f>
        <v>45032.69</v>
      </c>
      <c r="BC8" s="191">
        <f t="shared" si="6"/>
        <v>3172.8</v>
      </c>
      <c r="BD8" s="182">
        <f t="shared" si="7"/>
        <v>54.52</v>
      </c>
      <c r="BE8" s="188">
        <f aca="true" t="shared" si="37" ref="BE8:BE56">BD8*BA8</f>
        <v>45033.52</v>
      </c>
      <c r="BF8" s="186"/>
      <c r="BG8" s="182">
        <f aca="true" t="shared" si="38" ref="BG8:BG56">BF8*826</f>
        <v>0</v>
      </c>
      <c r="BH8" s="38"/>
      <c r="BI8" s="182">
        <f aca="true" t="shared" si="39" ref="BI8:BI56">BH8*13.11</f>
        <v>0</v>
      </c>
      <c r="BJ8" s="182">
        <f aca="true" t="shared" si="40" ref="BJ8:BJ56">BF8+BH8</f>
        <v>0</v>
      </c>
      <c r="BK8" s="188">
        <f aca="true" t="shared" si="41" ref="BK8:BK56">BG8+BI8</f>
        <v>0</v>
      </c>
      <c r="BL8" s="186">
        <f t="shared" si="8"/>
        <v>54.52</v>
      </c>
      <c r="BM8" s="38">
        <v>826</v>
      </c>
      <c r="BN8" s="38">
        <f aca="true" t="shared" si="42" ref="BN8:BN56">BL8*BM8</f>
        <v>45033.52</v>
      </c>
      <c r="BO8" s="38">
        <f aca="true" t="shared" si="43" ref="BO8:BO56">BS8+BB8</f>
        <v>74834.77</v>
      </c>
      <c r="BP8" s="38">
        <v>0</v>
      </c>
      <c r="BQ8" s="38">
        <f aca="true" t="shared" si="44" ref="BQ8:BQ56">AJ8/BA8</f>
        <v>7.64</v>
      </c>
      <c r="BR8" s="38">
        <f aca="true" t="shared" si="45" ref="BR8:BR56">BQ8+AM8</f>
        <v>36.08</v>
      </c>
      <c r="BS8" s="189">
        <f aca="true" t="shared" si="46" ref="BS8:BS56">BR8*BA8</f>
        <v>29802.08</v>
      </c>
      <c r="BT8" s="38">
        <f aca="true" t="shared" si="47" ref="BT8:BT56">BU8/826</f>
        <v>36.08</v>
      </c>
      <c r="BU8" s="38">
        <f aca="true" t="shared" si="48" ref="BU8:BU56">BS8-BK8</f>
        <v>29802.08</v>
      </c>
      <c r="BV8" s="166">
        <f t="shared" si="9"/>
        <v>3.70461538461538</v>
      </c>
      <c r="BW8" s="182">
        <f t="shared" si="10"/>
        <v>0.02</v>
      </c>
      <c r="BX8" s="166">
        <f aca="true" t="shared" si="49" ref="BX8:BX56">BN8/BC8</f>
        <v>14.1936207766011</v>
      </c>
      <c r="BY8" s="182">
        <f t="shared" si="11"/>
        <v>229.25</v>
      </c>
      <c r="BZ8" s="182">
        <f aca="true" t="shared" si="50" ref="BZ8:BZ51">U8*CA8</f>
        <v>3.46</v>
      </c>
      <c r="CA8" s="188">
        <f aca="true" t="shared" si="51" ref="CA8:CA56">BU8/AH8</f>
        <v>61.88</v>
      </c>
      <c r="CB8" s="165">
        <f aca="true" t="shared" si="52" ref="CB8:CB56">Y8*X8/C8</f>
        <v>0.00503656076651538</v>
      </c>
      <c r="CC8" s="194">
        <f aca="true" t="shared" si="53" ref="CC8:CC57">CB8*13.11</f>
        <v>0.0660293116490166</v>
      </c>
    </row>
    <row r="9" spans="1:81" ht="12.75">
      <c r="A9" s="1">
        <v>3</v>
      </c>
      <c r="B9" s="154" t="s">
        <v>14</v>
      </c>
      <c r="C9" s="160">
        <v>3844.2</v>
      </c>
      <c r="D9" s="140">
        <v>172</v>
      </c>
      <c r="E9" s="140">
        <v>36</v>
      </c>
      <c r="F9" s="140">
        <v>44.66</v>
      </c>
      <c r="G9" s="155">
        <v>2.8</v>
      </c>
      <c r="H9" s="155">
        <f t="shared" si="12"/>
        <v>110</v>
      </c>
      <c r="I9" s="182">
        <f t="shared" si="13"/>
        <v>308</v>
      </c>
      <c r="J9" s="140">
        <v>2.75</v>
      </c>
      <c r="K9" s="140">
        <v>26</v>
      </c>
      <c r="L9" s="182">
        <f t="shared" si="14"/>
        <v>71.5</v>
      </c>
      <c r="M9" s="182">
        <f t="shared" si="15"/>
        <v>379.5</v>
      </c>
      <c r="N9" s="182">
        <f t="shared" si="16"/>
        <v>424.16</v>
      </c>
      <c r="O9" s="202">
        <f aca="true" t="shared" si="54" ref="O9:O51">Y9*X9+N9</f>
        <v>446.61</v>
      </c>
      <c r="P9" s="268"/>
      <c r="Q9" s="182"/>
      <c r="R9" s="182">
        <f t="shared" si="17"/>
        <v>0</v>
      </c>
      <c r="S9" s="207">
        <f t="shared" si="18"/>
        <v>5.93733</v>
      </c>
      <c r="T9" s="207">
        <f t="shared" si="19"/>
        <v>0</v>
      </c>
      <c r="U9" s="273">
        <f t="shared" si="20"/>
        <v>-0.01279</v>
      </c>
      <c r="V9" s="210">
        <f t="shared" si="0"/>
        <v>-49.16</v>
      </c>
      <c r="W9" s="38"/>
      <c r="X9" s="188">
        <v>0.05</v>
      </c>
      <c r="Y9" s="189">
        <v>449</v>
      </c>
      <c r="Z9" s="188">
        <f t="shared" si="21"/>
        <v>0</v>
      </c>
      <c r="AA9" s="203">
        <f t="shared" si="22"/>
        <v>0</v>
      </c>
      <c r="AB9" s="188">
        <f t="shared" si="23"/>
        <v>3844.2</v>
      </c>
      <c r="AC9" s="204">
        <f t="shared" si="1"/>
        <v>-0.01279</v>
      </c>
      <c r="AD9" s="188">
        <f t="shared" si="24"/>
        <v>22.45</v>
      </c>
      <c r="AE9" s="189">
        <f t="shared" si="25"/>
        <v>22.45</v>
      </c>
      <c r="AF9" s="260">
        <f t="shared" si="26"/>
        <v>375</v>
      </c>
      <c r="AG9" s="221">
        <v>375</v>
      </c>
      <c r="AH9" s="221">
        <v>375</v>
      </c>
      <c r="AI9" s="38">
        <v>13.11</v>
      </c>
      <c r="AJ9" s="189">
        <f t="shared" si="27"/>
        <v>4916.25</v>
      </c>
      <c r="AK9" s="260">
        <f t="shared" si="28"/>
        <v>22.265</v>
      </c>
      <c r="AL9" s="225">
        <v>22.265</v>
      </c>
      <c r="AM9" s="201">
        <f t="shared" si="29"/>
        <v>22.265</v>
      </c>
      <c r="AN9" s="182">
        <v>826</v>
      </c>
      <c r="AO9" s="188">
        <f t="shared" si="30"/>
        <v>18390.89</v>
      </c>
      <c r="AP9" s="266">
        <f t="shared" si="31"/>
        <v>0</v>
      </c>
      <c r="AQ9" s="263">
        <f t="shared" si="32"/>
        <v>118.37</v>
      </c>
      <c r="AR9" s="252">
        <f t="shared" si="33"/>
        <v>120.035</v>
      </c>
      <c r="AS9" s="249">
        <f t="shared" si="2"/>
        <v>131.856</v>
      </c>
      <c r="AT9" s="249">
        <f t="shared" si="3"/>
        <v>-34.086</v>
      </c>
      <c r="AU9" s="257">
        <f t="shared" si="4"/>
        <v>0.025</v>
      </c>
      <c r="AV9" s="257">
        <f t="shared" si="34"/>
        <v>0</v>
      </c>
      <c r="AW9" s="257">
        <v>1590.78</v>
      </c>
      <c r="AX9" s="199">
        <f t="shared" si="35"/>
        <v>0</v>
      </c>
      <c r="AY9" s="259">
        <f t="shared" si="5"/>
        <v>96.105</v>
      </c>
      <c r="AZ9" s="228">
        <v>97.77</v>
      </c>
      <c r="BA9" s="182">
        <v>826</v>
      </c>
      <c r="BB9" s="188">
        <f t="shared" si="36"/>
        <v>80758.02</v>
      </c>
      <c r="BC9" s="191">
        <f t="shared" si="6"/>
        <v>3844.2</v>
      </c>
      <c r="BD9" s="182">
        <f t="shared" si="7"/>
        <v>97.77</v>
      </c>
      <c r="BE9" s="188">
        <f t="shared" si="37"/>
        <v>80758.02</v>
      </c>
      <c r="BF9" s="186"/>
      <c r="BG9" s="182">
        <f t="shared" si="38"/>
        <v>0</v>
      </c>
      <c r="BH9" s="38"/>
      <c r="BI9" s="182">
        <f t="shared" si="39"/>
        <v>0</v>
      </c>
      <c r="BJ9" s="182">
        <f t="shared" si="40"/>
        <v>0</v>
      </c>
      <c r="BK9" s="188">
        <f t="shared" si="41"/>
        <v>0</v>
      </c>
      <c r="BL9" s="186">
        <f t="shared" si="8"/>
        <v>97.77</v>
      </c>
      <c r="BM9" s="38">
        <v>826</v>
      </c>
      <c r="BN9" s="38">
        <f t="shared" si="42"/>
        <v>80758.02</v>
      </c>
      <c r="BO9" s="38">
        <f t="shared" si="43"/>
        <v>104067.74</v>
      </c>
      <c r="BP9" s="38">
        <v>0</v>
      </c>
      <c r="BQ9" s="38">
        <f t="shared" si="44"/>
        <v>5.95</v>
      </c>
      <c r="BR9" s="38">
        <f t="shared" si="45"/>
        <v>28.22</v>
      </c>
      <c r="BS9" s="189">
        <f t="shared" si="46"/>
        <v>23309.72</v>
      </c>
      <c r="BT9" s="38">
        <f t="shared" si="47"/>
        <v>28.22</v>
      </c>
      <c r="BU9" s="38">
        <f t="shared" si="48"/>
        <v>23309.72</v>
      </c>
      <c r="BV9" s="166">
        <f t="shared" si="9"/>
        <v>2.18023255813953</v>
      </c>
      <c r="BW9" s="182">
        <f t="shared" si="10"/>
        <v>0.03</v>
      </c>
      <c r="BX9" s="166">
        <f t="shared" si="49"/>
        <v>21.0077571406274</v>
      </c>
      <c r="BY9" s="182">
        <f t="shared" si="11"/>
        <v>135.52</v>
      </c>
      <c r="BZ9" s="182">
        <f t="shared" si="50"/>
        <v>-0.8</v>
      </c>
      <c r="CA9" s="188">
        <f t="shared" si="51"/>
        <v>62.16</v>
      </c>
      <c r="CB9" s="165"/>
      <c r="CC9" s="194">
        <f t="shared" si="53"/>
        <v>0</v>
      </c>
    </row>
    <row r="10" spans="1:81" ht="12.75">
      <c r="A10" s="1">
        <v>4</v>
      </c>
      <c r="B10" s="154" t="s">
        <v>15</v>
      </c>
      <c r="C10" s="160">
        <v>3423.1</v>
      </c>
      <c r="D10" s="140">
        <v>146</v>
      </c>
      <c r="E10" s="140">
        <v>22</v>
      </c>
      <c r="F10" s="140">
        <v>12.74</v>
      </c>
      <c r="G10" s="155">
        <v>2.8</v>
      </c>
      <c r="H10" s="155">
        <f t="shared" si="12"/>
        <v>124</v>
      </c>
      <c r="I10" s="182">
        <f t="shared" si="13"/>
        <v>347.2</v>
      </c>
      <c r="J10" s="140"/>
      <c r="K10" s="140"/>
      <c r="L10" s="182">
        <f t="shared" si="14"/>
        <v>0</v>
      </c>
      <c r="M10" s="182">
        <f t="shared" si="15"/>
        <v>347.2</v>
      </c>
      <c r="N10" s="182">
        <f t="shared" si="16"/>
        <v>361</v>
      </c>
      <c r="O10" s="202">
        <f t="shared" si="54"/>
        <v>381.5</v>
      </c>
      <c r="P10" s="268">
        <v>1.062</v>
      </c>
      <c r="Q10" s="182">
        <f>(AJ10+AL10*1590.78)/AG10</f>
        <v>106.04</v>
      </c>
      <c r="R10" s="182">
        <f t="shared" si="17"/>
        <v>112.61</v>
      </c>
      <c r="S10" s="207">
        <f t="shared" si="18"/>
        <v>5.84178</v>
      </c>
      <c r="T10" s="207">
        <f t="shared" si="19"/>
        <v>6.20397</v>
      </c>
      <c r="U10" s="207">
        <f t="shared" si="20"/>
        <v>0.02688</v>
      </c>
      <c r="V10" s="210">
        <f t="shared" si="0"/>
        <v>92.03</v>
      </c>
      <c r="W10" s="38">
        <v>121.4</v>
      </c>
      <c r="X10" s="188">
        <v>0.05</v>
      </c>
      <c r="Y10" s="189">
        <v>410</v>
      </c>
      <c r="Z10" s="188">
        <f t="shared" si="21"/>
        <v>14.54</v>
      </c>
      <c r="AA10" s="203">
        <f t="shared" si="22"/>
        <v>0.727</v>
      </c>
      <c r="AB10" s="188">
        <f t="shared" si="23"/>
        <v>3544.5</v>
      </c>
      <c r="AC10" s="204">
        <f t="shared" si="1"/>
        <v>0.02596</v>
      </c>
      <c r="AD10" s="188">
        <f t="shared" si="24"/>
        <v>19.77</v>
      </c>
      <c r="AE10" s="189">
        <f t="shared" si="25"/>
        <v>20.5</v>
      </c>
      <c r="AF10" s="260">
        <f t="shared" si="26"/>
        <v>451.968</v>
      </c>
      <c r="AG10" s="221">
        <v>453.03</v>
      </c>
      <c r="AH10" s="221">
        <v>453.03</v>
      </c>
      <c r="AI10" s="38">
        <v>13.11</v>
      </c>
      <c r="AJ10" s="189">
        <f t="shared" si="27"/>
        <v>5939.22</v>
      </c>
      <c r="AK10" s="260">
        <f t="shared" si="28"/>
        <v>20.261</v>
      </c>
      <c r="AL10" s="225">
        <v>26.465</v>
      </c>
      <c r="AM10" s="201">
        <f t="shared" si="29"/>
        <v>26.465</v>
      </c>
      <c r="AN10" s="182">
        <v>826</v>
      </c>
      <c r="AO10" s="188">
        <f t="shared" si="30"/>
        <v>21860.09</v>
      </c>
      <c r="AP10" s="266">
        <f t="shared" si="31"/>
        <v>8.63</v>
      </c>
      <c r="AQ10" s="263">
        <f t="shared" si="32"/>
        <v>88.72</v>
      </c>
      <c r="AR10" s="252">
        <f t="shared" si="33"/>
        <v>97.723</v>
      </c>
      <c r="AS10" s="249">
        <f t="shared" si="2"/>
        <v>117.412</v>
      </c>
      <c r="AT10" s="249">
        <f t="shared" si="3"/>
        <v>-46.154</v>
      </c>
      <c r="AU10" s="257">
        <f t="shared" si="4"/>
        <v>0.02</v>
      </c>
      <c r="AV10" s="257">
        <f t="shared" si="34"/>
        <v>2.428</v>
      </c>
      <c r="AW10" s="257">
        <v>1590.78</v>
      </c>
      <c r="AX10" s="199">
        <f t="shared" si="35"/>
        <v>3862.41</v>
      </c>
      <c r="AY10" s="259">
        <f t="shared" si="5"/>
        <v>68.462</v>
      </c>
      <c r="AZ10" s="227">
        <v>71.258</v>
      </c>
      <c r="BA10" s="182">
        <v>826</v>
      </c>
      <c r="BB10" s="188">
        <f t="shared" si="36"/>
        <v>58859.11</v>
      </c>
      <c r="BC10" s="191">
        <f t="shared" si="6"/>
        <v>3423.1</v>
      </c>
      <c r="BD10" s="182">
        <f t="shared" si="7"/>
        <v>71.26</v>
      </c>
      <c r="BE10" s="188">
        <f t="shared" si="37"/>
        <v>58860.76</v>
      </c>
      <c r="BF10" s="186">
        <v>0.1</v>
      </c>
      <c r="BG10" s="182">
        <f t="shared" si="38"/>
        <v>82.6</v>
      </c>
      <c r="BH10" s="38">
        <v>1.69</v>
      </c>
      <c r="BI10" s="182">
        <f t="shared" si="39"/>
        <v>22.16</v>
      </c>
      <c r="BJ10" s="182">
        <f t="shared" si="40"/>
        <v>1.79</v>
      </c>
      <c r="BK10" s="188">
        <f t="shared" si="41"/>
        <v>104.76</v>
      </c>
      <c r="BL10" s="186">
        <f t="shared" si="8"/>
        <v>71.26</v>
      </c>
      <c r="BM10" s="38">
        <v>826</v>
      </c>
      <c r="BN10" s="38">
        <f t="shared" si="42"/>
        <v>58860.76</v>
      </c>
      <c r="BO10" s="38">
        <f t="shared" si="43"/>
        <v>86662.27</v>
      </c>
      <c r="BP10" s="38">
        <v>0</v>
      </c>
      <c r="BQ10" s="38">
        <f t="shared" si="44"/>
        <v>7.19</v>
      </c>
      <c r="BR10" s="38">
        <f t="shared" si="45"/>
        <v>33.66</v>
      </c>
      <c r="BS10" s="189">
        <f t="shared" si="46"/>
        <v>27803.16</v>
      </c>
      <c r="BT10" s="38">
        <f t="shared" si="47"/>
        <v>33.53</v>
      </c>
      <c r="BU10" s="38">
        <f t="shared" si="48"/>
        <v>27698.4</v>
      </c>
      <c r="BV10" s="166">
        <f t="shared" si="9"/>
        <v>3.10294520547945</v>
      </c>
      <c r="BW10" s="182">
        <f t="shared" si="10"/>
        <v>0.02</v>
      </c>
      <c r="BX10" s="166">
        <f t="shared" si="49"/>
        <v>17.1951622798049</v>
      </c>
      <c r="BY10" s="182">
        <f t="shared" si="11"/>
        <v>189.72</v>
      </c>
      <c r="BZ10" s="182">
        <f t="shared" si="50"/>
        <v>1.64</v>
      </c>
      <c r="CA10" s="188">
        <f t="shared" si="51"/>
        <v>61.14</v>
      </c>
      <c r="CB10" s="165">
        <f t="shared" si="52"/>
        <v>0.00598872367152581</v>
      </c>
      <c r="CC10" s="194">
        <f t="shared" si="53"/>
        <v>0.0785121673337034</v>
      </c>
    </row>
    <row r="11" spans="1:81" ht="12.75">
      <c r="A11" s="1">
        <v>5</v>
      </c>
      <c r="B11" s="154" t="s">
        <v>16</v>
      </c>
      <c r="C11" s="160">
        <v>3830.7</v>
      </c>
      <c r="D11" s="140">
        <v>171</v>
      </c>
      <c r="E11" s="140">
        <v>32</v>
      </c>
      <c r="F11" s="140">
        <v>47.89</v>
      </c>
      <c r="G11" s="155">
        <v>2.8</v>
      </c>
      <c r="H11" s="155">
        <f t="shared" si="12"/>
        <v>111</v>
      </c>
      <c r="I11" s="182">
        <f t="shared" si="13"/>
        <v>310.8</v>
      </c>
      <c r="J11" s="140">
        <v>2.75</v>
      </c>
      <c r="K11" s="140">
        <v>28</v>
      </c>
      <c r="L11" s="182">
        <f t="shared" si="14"/>
        <v>77</v>
      </c>
      <c r="M11" s="182">
        <f t="shared" si="15"/>
        <v>387.8</v>
      </c>
      <c r="N11" s="182">
        <f t="shared" si="16"/>
        <v>435.69</v>
      </c>
      <c r="O11" s="202">
        <f t="shared" si="54"/>
        <v>456.94</v>
      </c>
      <c r="P11" s="268"/>
      <c r="Q11" s="182"/>
      <c r="R11" s="182">
        <f t="shared" si="17"/>
        <v>0</v>
      </c>
      <c r="S11" s="207">
        <f t="shared" si="18"/>
        <v>5.9519</v>
      </c>
      <c r="T11" s="207">
        <f t="shared" si="19"/>
        <v>0</v>
      </c>
      <c r="U11" s="207">
        <f t="shared" si="20"/>
        <v>0.00306</v>
      </c>
      <c r="V11" s="210">
        <f t="shared" si="0"/>
        <v>11.73</v>
      </c>
      <c r="W11" s="38"/>
      <c r="X11" s="188">
        <v>0.05</v>
      </c>
      <c r="Y11" s="189">
        <v>425</v>
      </c>
      <c r="Z11" s="188">
        <f t="shared" si="21"/>
        <v>0</v>
      </c>
      <c r="AA11" s="203">
        <f t="shared" si="22"/>
        <v>0</v>
      </c>
      <c r="AB11" s="188">
        <f t="shared" si="23"/>
        <v>3830.7</v>
      </c>
      <c r="AC11" s="204">
        <f t="shared" si="1"/>
        <v>0.00306</v>
      </c>
      <c r="AD11" s="188">
        <f t="shared" si="24"/>
        <v>21.25</v>
      </c>
      <c r="AE11" s="189">
        <f t="shared" si="25"/>
        <v>21.25</v>
      </c>
      <c r="AF11" s="260">
        <f t="shared" si="26"/>
        <v>447.42</v>
      </c>
      <c r="AG11" s="221">
        <v>447.42</v>
      </c>
      <c r="AH11" s="221">
        <v>447.42</v>
      </c>
      <c r="AI11" s="38">
        <v>13.11</v>
      </c>
      <c r="AJ11" s="189">
        <f t="shared" si="27"/>
        <v>5865.68</v>
      </c>
      <c r="AK11" s="260">
        <f t="shared" si="28"/>
        <v>26.63</v>
      </c>
      <c r="AL11" s="225">
        <v>26.63</v>
      </c>
      <c r="AM11" s="201">
        <f t="shared" si="29"/>
        <v>26.63</v>
      </c>
      <c r="AN11" s="182">
        <v>826</v>
      </c>
      <c r="AO11" s="188">
        <f t="shared" si="30"/>
        <v>21996.38</v>
      </c>
      <c r="AP11" s="266">
        <f t="shared" si="31"/>
        <v>0</v>
      </c>
      <c r="AQ11" s="263">
        <f t="shared" si="32"/>
        <v>130.06</v>
      </c>
      <c r="AR11" s="252">
        <f t="shared" si="33"/>
        <v>128.202</v>
      </c>
      <c r="AS11" s="249">
        <f t="shared" si="2"/>
        <v>131.393</v>
      </c>
      <c r="AT11" s="249">
        <f t="shared" si="3"/>
        <v>-29.821</v>
      </c>
      <c r="AU11" s="257">
        <f t="shared" si="4"/>
        <v>0.027</v>
      </c>
      <c r="AV11" s="257">
        <f t="shared" si="34"/>
        <v>0</v>
      </c>
      <c r="AW11" s="257">
        <v>1590.78</v>
      </c>
      <c r="AX11" s="199">
        <f t="shared" si="35"/>
        <v>0</v>
      </c>
      <c r="AY11" s="259">
        <f t="shared" si="5"/>
        <v>103.429</v>
      </c>
      <c r="AZ11" s="227">
        <v>101.572</v>
      </c>
      <c r="BA11" s="182">
        <v>826</v>
      </c>
      <c r="BB11" s="188">
        <f t="shared" si="36"/>
        <v>83898.47</v>
      </c>
      <c r="BC11" s="191">
        <f t="shared" si="6"/>
        <v>3830.7</v>
      </c>
      <c r="BD11" s="182">
        <f t="shared" si="7"/>
        <v>101.57</v>
      </c>
      <c r="BE11" s="188">
        <f t="shared" si="37"/>
        <v>83896.82</v>
      </c>
      <c r="BF11" s="186"/>
      <c r="BG11" s="182">
        <f t="shared" si="38"/>
        <v>0</v>
      </c>
      <c r="BH11" s="38"/>
      <c r="BI11" s="182">
        <f t="shared" si="39"/>
        <v>0</v>
      </c>
      <c r="BJ11" s="182">
        <f t="shared" si="40"/>
        <v>0</v>
      </c>
      <c r="BK11" s="188">
        <f t="shared" si="41"/>
        <v>0</v>
      </c>
      <c r="BL11" s="186">
        <f t="shared" si="8"/>
        <v>101.57</v>
      </c>
      <c r="BM11" s="38">
        <v>826</v>
      </c>
      <c r="BN11" s="38">
        <f t="shared" si="42"/>
        <v>83896.82</v>
      </c>
      <c r="BO11" s="38">
        <f t="shared" si="43"/>
        <v>111759.45</v>
      </c>
      <c r="BP11" s="38">
        <v>0</v>
      </c>
      <c r="BQ11" s="38">
        <f t="shared" si="44"/>
        <v>7.1</v>
      </c>
      <c r="BR11" s="38">
        <f t="shared" si="45"/>
        <v>33.73</v>
      </c>
      <c r="BS11" s="189">
        <f t="shared" si="46"/>
        <v>27860.98</v>
      </c>
      <c r="BT11" s="38">
        <f t="shared" si="47"/>
        <v>33.73</v>
      </c>
      <c r="BU11" s="38">
        <f t="shared" si="48"/>
        <v>27860.98</v>
      </c>
      <c r="BV11" s="166">
        <f t="shared" si="9"/>
        <v>2.61649122807018</v>
      </c>
      <c r="BW11" s="182">
        <f t="shared" si="10"/>
        <v>0.03</v>
      </c>
      <c r="BX11" s="166">
        <f t="shared" si="49"/>
        <v>21.9011721095361</v>
      </c>
      <c r="BY11" s="182">
        <f t="shared" si="11"/>
        <v>162.93</v>
      </c>
      <c r="BZ11" s="182">
        <f t="shared" si="50"/>
        <v>0.19</v>
      </c>
      <c r="CA11" s="188">
        <f t="shared" si="51"/>
        <v>62.27</v>
      </c>
      <c r="CB11" s="165">
        <f t="shared" si="52"/>
        <v>0.00554728900723105</v>
      </c>
      <c r="CC11" s="194">
        <f t="shared" si="53"/>
        <v>0.0727249588847991</v>
      </c>
    </row>
    <row r="12" spans="1:81" ht="12.75">
      <c r="A12" s="1">
        <v>6</v>
      </c>
      <c r="B12" s="154" t="s">
        <v>17</v>
      </c>
      <c r="C12" s="160">
        <v>3242.8</v>
      </c>
      <c r="D12" s="140">
        <v>139</v>
      </c>
      <c r="E12" s="140">
        <v>32</v>
      </c>
      <c r="F12" s="208">
        <v>46.94</v>
      </c>
      <c r="G12" s="209">
        <v>2.8</v>
      </c>
      <c r="H12" s="209">
        <f t="shared" si="12"/>
        <v>107</v>
      </c>
      <c r="I12" s="210">
        <f t="shared" si="13"/>
        <v>299.6</v>
      </c>
      <c r="J12" s="211"/>
      <c r="K12" s="208"/>
      <c r="L12" s="210">
        <f t="shared" si="14"/>
        <v>0</v>
      </c>
      <c r="M12" s="210">
        <f t="shared" si="15"/>
        <v>299.6</v>
      </c>
      <c r="N12" s="210">
        <f>M12+F12+P12</f>
        <v>350.28</v>
      </c>
      <c r="O12" s="202">
        <f t="shared" si="54"/>
        <v>365.975</v>
      </c>
      <c r="P12" s="268">
        <v>3.742</v>
      </c>
      <c r="Q12" s="182">
        <f>(AJ12+AL12*1590.78)/AG12</f>
        <v>107.61</v>
      </c>
      <c r="R12" s="182">
        <f t="shared" si="17"/>
        <v>402.68</v>
      </c>
      <c r="S12" s="207">
        <f t="shared" si="18"/>
        <v>5.94057</v>
      </c>
      <c r="T12" s="207">
        <f t="shared" si="19"/>
        <v>22.22961</v>
      </c>
      <c r="U12" s="212">
        <f t="shared" si="20"/>
        <v>0.03967</v>
      </c>
      <c r="V12" s="210">
        <f t="shared" si="0"/>
        <v>128.63</v>
      </c>
      <c r="W12" s="213">
        <v>284.6</v>
      </c>
      <c r="X12" s="214">
        <v>0.05</v>
      </c>
      <c r="Y12" s="215">
        <v>313.9</v>
      </c>
      <c r="Z12" s="214">
        <f t="shared" si="21"/>
        <v>27.55</v>
      </c>
      <c r="AA12" s="216">
        <f t="shared" si="22"/>
        <v>1.378</v>
      </c>
      <c r="AB12" s="214">
        <f t="shared" si="23"/>
        <v>3527.4</v>
      </c>
      <c r="AC12" s="204">
        <f>V12/AB12</f>
        <v>0.03647</v>
      </c>
      <c r="AD12" s="188">
        <f t="shared" si="24"/>
        <v>14.32</v>
      </c>
      <c r="AE12" s="189">
        <f t="shared" si="25"/>
        <v>15.7</v>
      </c>
      <c r="AF12" s="260">
        <f t="shared" si="26"/>
        <v>475.168</v>
      </c>
      <c r="AG12" s="221">
        <v>478.91</v>
      </c>
      <c r="AH12" s="221">
        <v>478.91</v>
      </c>
      <c r="AI12" s="38">
        <v>13.11</v>
      </c>
      <c r="AJ12" s="189">
        <f t="shared" si="27"/>
        <v>6278.51</v>
      </c>
      <c r="AK12" s="260">
        <f t="shared" si="28"/>
        <v>6.22</v>
      </c>
      <c r="AL12" s="225">
        <v>28.45</v>
      </c>
      <c r="AM12" s="201">
        <f t="shared" si="29"/>
        <v>28.45</v>
      </c>
      <c r="AN12" s="182">
        <v>826</v>
      </c>
      <c r="AO12" s="188">
        <f t="shared" si="30"/>
        <v>23499.7</v>
      </c>
      <c r="AP12" s="266">
        <f t="shared" si="31"/>
        <v>27.35</v>
      </c>
      <c r="AQ12" s="263">
        <f t="shared" si="32"/>
        <v>64.59</v>
      </c>
      <c r="AR12" s="252">
        <f t="shared" si="33"/>
        <v>90.56</v>
      </c>
      <c r="AS12" s="249">
        <f t="shared" si="2"/>
        <v>111.228</v>
      </c>
      <c r="AT12" s="249">
        <f t="shared" si="3"/>
        <v>-49.118</v>
      </c>
      <c r="AU12" s="257">
        <f t="shared" si="4"/>
        <v>0.018</v>
      </c>
      <c r="AV12" s="257">
        <f t="shared" si="34"/>
        <v>5.123</v>
      </c>
      <c r="AW12" s="257">
        <v>1590.78</v>
      </c>
      <c r="AX12" s="199">
        <f t="shared" si="35"/>
        <v>8149.57</v>
      </c>
      <c r="AY12" s="259">
        <f t="shared" si="5"/>
        <v>58.37</v>
      </c>
      <c r="AZ12" s="228">
        <v>62.11</v>
      </c>
      <c r="BA12" s="182">
        <v>826</v>
      </c>
      <c r="BB12" s="188">
        <f t="shared" si="36"/>
        <v>51302.86</v>
      </c>
      <c r="BC12" s="191">
        <f t="shared" si="6"/>
        <v>3242.8</v>
      </c>
      <c r="BD12" s="182">
        <f t="shared" si="7"/>
        <v>62.11</v>
      </c>
      <c r="BE12" s="188">
        <f t="shared" si="37"/>
        <v>51302.86</v>
      </c>
      <c r="BF12" s="186"/>
      <c r="BG12" s="182">
        <f t="shared" si="38"/>
        <v>0</v>
      </c>
      <c r="BH12" s="38"/>
      <c r="BI12" s="182">
        <f t="shared" si="39"/>
        <v>0</v>
      </c>
      <c r="BJ12" s="182">
        <f t="shared" si="40"/>
        <v>0</v>
      </c>
      <c r="BK12" s="188">
        <f t="shared" si="41"/>
        <v>0</v>
      </c>
      <c r="BL12" s="186">
        <f t="shared" si="8"/>
        <v>62.11</v>
      </c>
      <c r="BM12" s="38">
        <v>826</v>
      </c>
      <c r="BN12" s="38">
        <f t="shared" si="42"/>
        <v>51302.86</v>
      </c>
      <c r="BO12" s="38">
        <f t="shared" si="43"/>
        <v>81080.16</v>
      </c>
      <c r="BP12" s="38">
        <v>0</v>
      </c>
      <c r="BQ12" s="38">
        <f t="shared" si="44"/>
        <v>7.6</v>
      </c>
      <c r="BR12" s="38">
        <f t="shared" si="45"/>
        <v>36.05</v>
      </c>
      <c r="BS12" s="189">
        <f t="shared" si="46"/>
        <v>29777.3</v>
      </c>
      <c r="BT12" s="38">
        <f t="shared" si="47"/>
        <v>36.05</v>
      </c>
      <c r="BU12" s="38">
        <f t="shared" si="48"/>
        <v>29777.3</v>
      </c>
      <c r="BV12" s="166">
        <f t="shared" si="9"/>
        <v>3.44539568345324</v>
      </c>
      <c r="BW12" s="182">
        <f t="shared" si="10"/>
        <v>0.02</v>
      </c>
      <c r="BX12" s="166">
        <f t="shared" si="49"/>
        <v>15.8205439743432</v>
      </c>
      <c r="BY12" s="182">
        <f t="shared" si="11"/>
        <v>214.23</v>
      </c>
      <c r="BZ12" s="182">
        <f t="shared" si="50"/>
        <v>2.47</v>
      </c>
      <c r="CA12" s="188">
        <f t="shared" si="51"/>
        <v>62.18</v>
      </c>
      <c r="CB12" s="165"/>
      <c r="CC12" s="194">
        <f t="shared" si="53"/>
        <v>0</v>
      </c>
    </row>
    <row r="13" spans="1:81" ht="12.75">
      <c r="A13" s="1">
        <v>7</v>
      </c>
      <c r="B13" s="154" t="s">
        <v>18</v>
      </c>
      <c r="C13" s="160">
        <v>3407.2</v>
      </c>
      <c r="D13" s="140">
        <v>142</v>
      </c>
      <c r="E13" s="140">
        <v>41</v>
      </c>
      <c r="F13" s="140">
        <v>42.37</v>
      </c>
      <c r="G13" s="155">
        <v>2.8</v>
      </c>
      <c r="H13" s="155">
        <f t="shared" si="12"/>
        <v>101</v>
      </c>
      <c r="I13" s="182">
        <f t="shared" si="13"/>
        <v>282.8</v>
      </c>
      <c r="J13" s="165"/>
      <c r="K13" s="165"/>
      <c r="L13" s="182">
        <f t="shared" si="14"/>
        <v>0</v>
      </c>
      <c r="M13" s="182">
        <f t="shared" si="15"/>
        <v>282.8</v>
      </c>
      <c r="N13" s="182">
        <f t="shared" si="16"/>
        <v>325.35</v>
      </c>
      <c r="O13" s="202">
        <f t="shared" si="54"/>
        <v>341.55</v>
      </c>
      <c r="P13" s="268">
        <v>0.183</v>
      </c>
      <c r="Q13" s="182">
        <f>(AJ13+AL13*1590.78)/AG13</f>
        <v>107.77</v>
      </c>
      <c r="R13" s="182">
        <f t="shared" si="17"/>
        <v>19.72</v>
      </c>
      <c r="S13" s="207">
        <f t="shared" si="18"/>
        <v>5.95034</v>
      </c>
      <c r="T13" s="207">
        <f t="shared" si="19"/>
        <v>1.08891</v>
      </c>
      <c r="U13" s="207">
        <f t="shared" si="20"/>
        <v>0.02012</v>
      </c>
      <c r="V13" s="210">
        <f t="shared" si="0"/>
        <v>68.56</v>
      </c>
      <c r="W13" s="38">
        <v>41.3</v>
      </c>
      <c r="X13" s="188">
        <v>0.05</v>
      </c>
      <c r="Y13" s="189">
        <v>324</v>
      </c>
      <c r="Z13" s="188">
        <f t="shared" si="21"/>
        <v>3.93</v>
      </c>
      <c r="AA13" s="203">
        <f t="shared" si="22"/>
        <v>0.197</v>
      </c>
      <c r="AB13" s="188">
        <f t="shared" si="23"/>
        <v>3448.5</v>
      </c>
      <c r="AC13" s="204">
        <f t="shared" si="1"/>
        <v>0.01988</v>
      </c>
      <c r="AD13" s="188">
        <f t="shared" si="24"/>
        <v>16</v>
      </c>
      <c r="AE13" s="189">
        <f t="shared" si="25"/>
        <v>16.2</v>
      </c>
      <c r="AF13" s="260">
        <f t="shared" si="26"/>
        <v>393.727</v>
      </c>
      <c r="AG13" s="221">
        <v>393.91</v>
      </c>
      <c r="AH13" s="221">
        <v>393.91</v>
      </c>
      <c r="AI13" s="38">
        <v>13.11</v>
      </c>
      <c r="AJ13" s="189">
        <f t="shared" si="27"/>
        <v>5164.16</v>
      </c>
      <c r="AK13" s="260">
        <f t="shared" si="28"/>
        <v>22.35</v>
      </c>
      <c r="AL13" s="225">
        <v>23.439</v>
      </c>
      <c r="AM13" s="201">
        <f t="shared" si="29"/>
        <v>23.439</v>
      </c>
      <c r="AN13" s="182">
        <v>826</v>
      </c>
      <c r="AO13" s="188">
        <f t="shared" si="30"/>
        <v>19360.61</v>
      </c>
      <c r="AP13" s="266">
        <f t="shared" si="31"/>
        <v>1.96</v>
      </c>
      <c r="AQ13" s="263">
        <f t="shared" si="32"/>
        <v>93.9</v>
      </c>
      <c r="AR13" s="252">
        <f t="shared" si="33"/>
        <v>95.173</v>
      </c>
      <c r="AS13" s="249">
        <f t="shared" si="2"/>
        <v>116.867</v>
      </c>
      <c r="AT13" s="249">
        <f t="shared" si="3"/>
        <v>-45.133</v>
      </c>
      <c r="AU13" s="257">
        <f t="shared" si="4"/>
        <v>0.021</v>
      </c>
      <c r="AV13" s="257">
        <f t="shared" si="34"/>
        <v>0.867</v>
      </c>
      <c r="AW13" s="257">
        <v>1590.78</v>
      </c>
      <c r="AX13" s="199">
        <f t="shared" si="35"/>
        <v>1379.21</v>
      </c>
      <c r="AY13" s="259">
        <f t="shared" si="5"/>
        <v>71.551</v>
      </c>
      <c r="AZ13" s="227">
        <v>71.734</v>
      </c>
      <c r="BA13" s="182">
        <v>826</v>
      </c>
      <c r="BB13" s="188">
        <f t="shared" si="36"/>
        <v>59252.28</v>
      </c>
      <c r="BC13" s="191">
        <f t="shared" si="6"/>
        <v>3407.2</v>
      </c>
      <c r="BD13" s="182">
        <f t="shared" si="7"/>
        <v>71.73</v>
      </c>
      <c r="BE13" s="188">
        <f t="shared" si="37"/>
        <v>59248.98</v>
      </c>
      <c r="BF13" s="186"/>
      <c r="BG13" s="182">
        <f t="shared" si="38"/>
        <v>0</v>
      </c>
      <c r="BH13" s="38"/>
      <c r="BI13" s="182">
        <f t="shared" si="39"/>
        <v>0</v>
      </c>
      <c r="BJ13" s="182">
        <f t="shared" si="40"/>
        <v>0</v>
      </c>
      <c r="BK13" s="188">
        <f t="shared" si="41"/>
        <v>0</v>
      </c>
      <c r="BL13" s="186">
        <f t="shared" si="8"/>
        <v>71.73</v>
      </c>
      <c r="BM13" s="38">
        <v>826</v>
      </c>
      <c r="BN13" s="38">
        <f t="shared" si="42"/>
        <v>59248.98</v>
      </c>
      <c r="BO13" s="38">
        <f t="shared" si="43"/>
        <v>83776.22</v>
      </c>
      <c r="BP13" s="38">
        <v>0</v>
      </c>
      <c r="BQ13" s="38">
        <f t="shared" si="44"/>
        <v>6.25</v>
      </c>
      <c r="BR13" s="38">
        <f t="shared" si="45"/>
        <v>29.69</v>
      </c>
      <c r="BS13" s="189">
        <f t="shared" si="46"/>
        <v>24523.94</v>
      </c>
      <c r="BT13" s="38">
        <f t="shared" si="47"/>
        <v>29.69</v>
      </c>
      <c r="BU13" s="38">
        <f t="shared" si="48"/>
        <v>24523.94</v>
      </c>
      <c r="BV13" s="166">
        <f t="shared" si="9"/>
        <v>2.77401408450704</v>
      </c>
      <c r="BW13" s="182">
        <f t="shared" si="10"/>
        <v>0.02</v>
      </c>
      <c r="BX13" s="166">
        <f t="shared" si="49"/>
        <v>17.3893460906316</v>
      </c>
      <c r="BY13" s="182">
        <f t="shared" si="11"/>
        <v>172.7</v>
      </c>
      <c r="BZ13" s="182">
        <f t="shared" si="50"/>
        <v>1.25</v>
      </c>
      <c r="CA13" s="188">
        <f t="shared" si="51"/>
        <v>62.26</v>
      </c>
      <c r="CB13" s="165">
        <f t="shared" si="52"/>
        <v>0.00475463723878845</v>
      </c>
      <c r="CC13" s="194">
        <f t="shared" si="53"/>
        <v>0.0623332942005166</v>
      </c>
    </row>
    <row r="14" spans="1:81" ht="12.75">
      <c r="A14" s="1">
        <v>8</v>
      </c>
      <c r="B14" s="229" t="s">
        <v>19</v>
      </c>
      <c r="C14" s="160">
        <v>3212.4</v>
      </c>
      <c r="D14" s="140">
        <v>139</v>
      </c>
      <c r="E14" s="140">
        <v>47</v>
      </c>
      <c r="F14" s="140">
        <v>42.62</v>
      </c>
      <c r="G14" s="155">
        <v>2.8</v>
      </c>
      <c r="H14" s="155">
        <f t="shared" si="12"/>
        <v>92</v>
      </c>
      <c r="I14" s="182">
        <f t="shared" si="13"/>
        <v>257.6</v>
      </c>
      <c r="J14" s="165"/>
      <c r="K14" s="165"/>
      <c r="L14" s="182">
        <f t="shared" si="14"/>
        <v>0</v>
      </c>
      <c r="M14" s="182">
        <f t="shared" si="15"/>
        <v>257.6</v>
      </c>
      <c r="N14" s="182">
        <f t="shared" si="16"/>
        <v>302.79</v>
      </c>
      <c r="O14" s="202">
        <f t="shared" si="54"/>
        <v>318.19</v>
      </c>
      <c r="P14" s="268">
        <v>2.57</v>
      </c>
      <c r="Q14" s="182">
        <f>(AJ14+AL14*1590.78)/AG14</f>
        <v>109.03</v>
      </c>
      <c r="R14" s="182">
        <f t="shared" si="17"/>
        <v>280.21</v>
      </c>
      <c r="S14" s="207">
        <f t="shared" si="18"/>
        <v>6.02982</v>
      </c>
      <c r="T14" s="207">
        <f t="shared" si="19"/>
        <v>15.49664</v>
      </c>
      <c r="U14" s="207">
        <f t="shared" si="20"/>
        <v>0.0141</v>
      </c>
      <c r="V14" s="210">
        <f t="shared" si="0"/>
        <v>45.28</v>
      </c>
      <c r="W14" s="38">
        <v>313</v>
      </c>
      <c r="X14" s="188">
        <v>0.05</v>
      </c>
      <c r="Y14" s="189">
        <v>308</v>
      </c>
      <c r="Z14" s="188">
        <f t="shared" si="21"/>
        <v>30.01</v>
      </c>
      <c r="AA14" s="203">
        <f t="shared" si="22"/>
        <v>1.501</v>
      </c>
      <c r="AB14" s="188">
        <f t="shared" si="23"/>
        <v>3525.4</v>
      </c>
      <c r="AC14" s="204">
        <f t="shared" si="1"/>
        <v>0.01284</v>
      </c>
      <c r="AD14" s="188">
        <f t="shared" si="24"/>
        <v>13.9</v>
      </c>
      <c r="AE14" s="189">
        <f t="shared" si="25"/>
        <v>15.4</v>
      </c>
      <c r="AF14" s="260">
        <f t="shared" si="26"/>
        <v>345.5</v>
      </c>
      <c r="AG14" s="221">
        <v>348.07</v>
      </c>
      <c r="AH14" s="221">
        <v>348.07</v>
      </c>
      <c r="AI14" s="38">
        <v>13.11</v>
      </c>
      <c r="AJ14" s="189">
        <f t="shared" si="27"/>
        <v>4563.2</v>
      </c>
      <c r="AK14" s="260">
        <f t="shared" si="28"/>
        <v>5.491</v>
      </c>
      <c r="AL14" s="225">
        <v>20.988</v>
      </c>
      <c r="AM14" s="201">
        <f t="shared" si="29"/>
        <v>20.988</v>
      </c>
      <c r="AN14" s="182">
        <v>826</v>
      </c>
      <c r="AO14" s="188">
        <f t="shared" si="30"/>
        <v>17336.09</v>
      </c>
      <c r="AP14" s="266">
        <f t="shared" si="31"/>
        <v>21.13</v>
      </c>
      <c r="AQ14" s="263">
        <f t="shared" si="32"/>
        <v>63.31</v>
      </c>
      <c r="AR14" s="252">
        <f t="shared" si="33"/>
        <v>85.247</v>
      </c>
      <c r="AS14" s="249">
        <f t="shared" si="2"/>
        <v>110.185</v>
      </c>
      <c r="AT14" s="249">
        <f t="shared" si="3"/>
        <v>-45.926</v>
      </c>
      <c r="AU14" s="257">
        <f t="shared" si="4"/>
        <v>0.018</v>
      </c>
      <c r="AV14" s="257">
        <f t="shared" si="34"/>
        <v>5.634</v>
      </c>
      <c r="AW14" s="257">
        <v>1590.78</v>
      </c>
      <c r="AX14" s="199">
        <f t="shared" si="35"/>
        <v>8962.45</v>
      </c>
      <c r="AY14" s="259">
        <f t="shared" si="5"/>
        <v>57.823</v>
      </c>
      <c r="AZ14" s="227">
        <v>64.259</v>
      </c>
      <c r="BA14" s="182">
        <v>826</v>
      </c>
      <c r="BB14" s="188">
        <f t="shared" si="36"/>
        <v>53077.93</v>
      </c>
      <c r="BC14" s="191">
        <f t="shared" si="6"/>
        <v>3212.4</v>
      </c>
      <c r="BD14" s="182">
        <f t="shared" si="7"/>
        <v>64.26</v>
      </c>
      <c r="BE14" s="188">
        <f t="shared" si="37"/>
        <v>53078.76</v>
      </c>
      <c r="BF14" s="186"/>
      <c r="BG14" s="182">
        <f t="shared" si="38"/>
        <v>0</v>
      </c>
      <c r="BH14" s="38"/>
      <c r="BI14" s="182">
        <f t="shared" si="39"/>
        <v>0</v>
      </c>
      <c r="BJ14" s="182">
        <f t="shared" si="40"/>
        <v>0</v>
      </c>
      <c r="BK14" s="188">
        <f t="shared" si="41"/>
        <v>0</v>
      </c>
      <c r="BL14" s="186">
        <f t="shared" si="8"/>
        <v>64.26</v>
      </c>
      <c r="BM14" s="38">
        <v>826</v>
      </c>
      <c r="BN14" s="38">
        <f t="shared" si="42"/>
        <v>53078.76</v>
      </c>
      <c r="BO14" s="38">
        <f t="shared" si="43"/>
        <v>74975.19</v>
      </c>
      <c r="BP14" s="38">
        <v>0</v>
      </c>
      <c r="BQ14" s="38">
        <f t="shared" si="44"/>
        <v>5.52</v>
      </c>
      <c r="BR14" s="38">
        <f t="shared" si="45"/>
        <v>26.51</v>
      </c>
      <c r="BS14" s="189">
        <f t="shared" si="46"/>
        <v>21897.26</v>
      </c>
      <c r="BT14" s="38">
        <f t="shared" si="47"/>
        <v>26.51</v>
      </c>
      <c r="BU14" s="38">
        <f t="shared" si="48"/>
        <v>21897.26</v>
      </c>
      <c r="BV14" s="166">
        <f t="shared" si="9"/>
        <v>2.50410071942446</v>
      </c>
      <c r="BW14" s="182">
        <f t="shared" si="10"/>
        <v>0.02</v>
      </c>
      <c r="BX14" s="166">
        <f t="shared" si="49"/>
        <v>16.5230855435189</v>
      </c>
      <c r="BY14" s="182">
        <f t="shared" si="11"/>
        <v>157.53</v>
      </c>
      <c r="BZ14" s="182">
        <f t="shared" si="50"/>
        <v>0.89</v>
      </c>
      <c r="CA14" s="188">
        <f t="shared" si="51"/>
        <v>62.91</v>
      </c>
      <c r="CB14" s="165">
        <f t="shared" si="52"/>
        <v>0.00479392354625825</v>
      </c>
      <c r="CC14" s="194">
        <f t="shared" si="53"/>
        <v>0.0628483376914457</v>
      </c>
    </row>
    <row r="15" spans="1:81" ht="12.75">
      <c r="A15" s="1">
        <v>9</v>
      </c>
      <c r="B15" s="229" t="s">
        <v>20</v>
      </c>
      <c r="C15" s="160">
        <v>3859.3</v>
      </c>
      <c r="D15" s="140">
        <v>137</v>
      </c>
      <c r="E15" s="140">
        <v>49</v>
      </c>
      <c r="F15" s="140">
        <v>155.71</v>
      </c>
      <c r="G15" s="155">
        <v>2.8</v>
      </c>
      <c r="H15" s="155">
        <f t="shared" si="12"/>
        <v>88</v>
      </c>
      <c r="I15" s="182">
        <f t="shared" si="13"/>
        <v>246.4</v>
      </c>
      <c r="J15" s="165"/>
      <c r="K15" s="165"/>
      <c r="L15" s="182">
        <f t="shared" si="14"/>
        <v>0</v>
      </c>
      <c r="M15" s="182">
        <f t="shared" si="15"/>
        <v>246.4</v>
      </c>
      <c r="N15" s="182">
        <f t="shared" si="16"/>
        <v>402.11</v>
      </c>
      <c r="O15" s="202">
        <f t="shared" si="54"/>
        <v>423.81</v>
      </c>
      <c r="P15" s="268"/>
      <c r="Q15" s="182"/>
      <c r="R15" s="182">
        <f t="shared" si="17"/>
        <v>0</v>
      </c>
      <c r="S15" s="207">
        <f t="shared" si="18"/>
        <v>6.00674</v>
      </c>
      <c r="T15" s="207">
        <f t="shared" si="19"/>
        <v>0</v>
      </c>
      <c r="U15" s="207">
        <f t="shared" si="20"/>
        <v>0.0012</v>
      </c>
      <c r="V15" s="210">
        <f t="shared" si="0"/>
        <v>4.65</v>
      </c>
      <c r="W15" s="38"/>
      <c r="X15" s="188">
        <v>0.05</v>
      </c>
      <c r="Y15" s="189">
        <v>434</v>
      </c>
      <c r="Z15" s="188">
        <f t="shared" si="21"/>
        <v>0</v>
      </c>
      <c r="AA15" s="203">
        <f t="shared" si="22"/>
        <v>0</v>
      </c>
      <c r="AB15" s="188">
        <f t="shared" si="23"/>
        <v>3859.3</v>
      </c>
      <c r="AC15" s="204">
        <f t="shared" si="1"/>
        <v>0.0012</v>
      </c>
      <c r="AD15" s="188">
        <f t="shared" si="24"/>
        <v>21.7</v>
      </c>
      <c r="AE15" s="189">
        <f t="shared" si="25"/>
        <v>21.7</v>
      </c>
      <c r="AF15" s="260">
        <f t="shared" si="26"/>
        <v>406.76</v>
      </c>
      <c r="AG15" s="221">
        <v>406.76</v>
      </c>
      <c r="AH15" s="221">
        <v>406.76</v>
      </c>
      <c r="AI15" s="38">
        <v>13.11</v>
      </c>
      <c r="AJ15" s="189">
        <f t="shared" si="27"/>
        <v>5332.62</v>
      </c>
      <c r="AK15" s="260">
        <f t="shared" si="28"/>
        <v>24.433</v>
      </c>
      <c r="AL15" s="225">
        <v>24.433</v>
      </c>
      <c r="AM15" s="201">
        <f t="shared" si="29"/>
        <v>24.433</v>
      </c>
      <c r="AN15" s="182">
        <v>826</v>
      </c>
      <c r="AO15" s="188">
        <f t="shared" si="30"/>
        <v>20181.66</v>
      </c>
      <c r="AP15" s="266">
        <f t="shared" si="31"/>
        <v>0</v>
      </c>
      <c r="AQ15" s="263">
        <f t="shared" si="32"/>
        <v>97.76</v>
      </c>
      <c r="AR15" s="252">
        <f t="shared" si="33"/>
        <v>97.433</v>
      </c>
      <c r="AS15" s="249">
        <f t="shared" si="2"/>
        <v>132.374</v>
      </c>
      <c r="AT15" s="249">
        <f t="shared" si="3"/>
        <v>-59.374</v>
      </c>
      <c r="AU15" s="257">
        <f t="shared" si="4"/>
        <v>0.019</v>
      </c>
      <c r="AV15" s="257">
        <f t="shared" si="34"/>
        <v>0</v>
      </c>
      <c r="AW15" s="257">
        <v>1590.78</v>
      </c>
      <c r="AX15" s="199">
        <f t="shared" si="35"/>
        <v>0</v>
      </c>
      <c r="AY15" s="259">
        <f t="shared" si="5"/>
        <v>73.327</v>
      </c>
      <c r="AZ15" s="228">
        <v>73</v>
      </c>
      <c r="BA15" s="182">
        <v>826</v>
      </c>
      <c r="BB15" s="188">
        <f t="shared" si="36"/>
        <v>60298</v>
      </c>
      <c r="BC15" s="191">
        <f t="shared" si="6"/>
        <v>3859.3</v>
      </c>
      <c r="BD15" s="182">
        <f t="shared" si="7"/>
        <v>73</v>
      </c>
      <c r="BE15" s="188">
        <f t="shared" si="37"/>
        <v>60298</v>
      </c>
      <c r="BF15" s="186"/>
      <c r="BG15" s="182">
        <f t="shared" si="38"/>
        <v>0</v>
      </c>
      <c r="BH15" s="38"/>
      <c r="BI15" s="182">
        <f t="shared" si="39"/>
        <v>0</v>
      </c>
      <c r="BJ15" s="182">
        <f t="shared" si="40"/>
        <v>0</v>
      </c>
      <c r="BK15" s="188">
        <f t="shared" si="41"/>
        <v>0</v>
      </c>
      <c r="BL15" s="186">
        <f t="shared" si="8"/>
        <v>73</v>
      </c>
      <c r="BM15" s="38">
        <v>826</v>
      </c>
      <c r="BN15" s="38">
        <f t="shared" si="42"/>
        <v>60298</v>
      </c>
      <c r="BO15" s="38">
        <f t="shared" si="43"/>
        <v>85813.14</v>
      </c>
      <c r="BP15" s="38">
        <v>0</v>
      </c>
      <c r="BQ15" s="38">
        <f t="shared" si="44"/>
        <v>6.46</v>
      </c>
      <c r="BR15" s="38">
        <f t="shared" si="45"/>
        <v>30.89</v>
      </c>
      <c r="BS15" s="189">
        <f t="shared" si="46"/>
        <v>25515.14</v>
      </c>
      <c r="BT15" s="38">
        <f t="shared" si="47"/>
        <v>30.89</v>
      </c>
      <c r="BU15" s="38">
        <f t="shared" si="48"/>
        <v>25515.14</v>
      </c>
      <c r="BV15" s="166">
        <f t="shared" si="9"/>
        <v>2.96905109489051</v>
      </c>
      <c r="BW15" s="182">
        <f t="shared" si="10"/>
        <v>0.02</v>
      </c>
      <c r="BX15" s="166">
        <f t="shared" si="49"/>
        <v>15.6240769051382</v>
      </c>
      <c r="BY15" s="182">
        <f t="shared" si="11"/>
        <v>186.24</v>
      </c>
      <c r="BZ15" s="182">
        <f t="shared" si="50"/>
        <v>0.08</v>
      </c>
      <c r="CA15" s="188">
        <f t="shared" si="51"/>
        <v>62.73</v>
      </c>
      <c r="CB15" s="165">
        <f t="shared" si="52"/>
        <v>0.00562278133340243</v>
      </c>
      <c r="CC15" s="194">
        <f t="shared" si="53"/>
        <v>0.0737146632809059</v>
      </c>
    </row>
    <row r="16" spans="1:81" ht="12.75">
      <c r="A16" s="1">
        <v>10</v>
      </c>
      <c r="B16" s="229" t="s">
        <v>21</v>
      </c>
      <c r="C16" s="160">
        <v>3216.8</v>
      </c>
      <c r="D16" s="140">
        <v>147</v>
      </c>
      <c r="E16" s="140">
        <v>45</v>
      </c>
      <c r="F16" s="140">
        <v>27.15</v>
      </c>
      <c r="G16" s="155">
        <v>2.8</v>
      </c>
      <c r="H16" s="155">
        <f t="shared" si="12"/>
        <v>102</v>
      </c>
      <c r="I16" s="182">
        <f t="shared" si="13"/>
        <v>285.6</v>
      </c>
      <c r="J16" s="165"/>
      <c r="K16" s="165"/>
      <c r="L16" s="182">
        <f t="shared" si="14"/>
        <v>0</v>
      </c>
      <c r="M16" s="182">
        <f t="shared" si="15"/>
        <v>285.6</v>
      </c>
      <c r="N16" s="182">
        <f t="shared" si="16"/>
        <v>312.75</v>
      </c>
      <c r="O16" s="202">
        <f t="shared" si="54"/>
        <v>326.675</v>
      </c>
      <c r="P16" s="268"/>
      <c r="Q16" s="182"/>
      <c r="R16" s="182">
        <f t="shared" si="17"/>
        <v>0</v>
      </c>
      <c r="S16" s="207">
        <f t="shared" si="18"/>
        <v>5.87422</v>
      </c>
      <c r="T16" s="207">
        <f t="shared" si="19"/>
        <v>0</v>
      </c>
      <c r="U16" s="207">
        <f t="shared" si="20"/>
        <v>0.01973</v>
      </c>
      <c r="V16" s="210">
        <f t="shared" si="0"/>
        <v>63.47</v>
      </c>
      <c r="W16" s="38"/>
      <c r="X16" s="188">
        <v>0.05</v>
      </c>
      <c r="Y16" s="189">
        <v>278.5</v>
      </c>
      <c r="Z16" s="188">
        <f t="shared" si="21"/>
        <v>0</v>
      </c>
      <c r="AA16" s="203">
        <f t="shared" si="22"/>
        <v>0</v>
      </c>
      <c r="AB16" s="188">
        <f t="shared" si="23"/>
        <v>3216.8</v>
      </c>
      <c r="AC16" s="204">
        <f t="shared" si="1"/>
        <v>0.01973</v>
      </c>
      <c r="AD16" s="188">
        <f t="shared" si="24"/>
        <v>13.93</v>
      </c>
      <c r="AE16" s="189">
        <f t="shared" si="25"/>
        <v>13.93</v>
      </c>
      <c r="AF16" s="260">
        <f t="shared" si="26"/>
        <v>376.22</v>
      </c>
      <c r="AG16" s="221">
        <v>376.22</v>
      </c>
      <c r="AH16" s="221">
        <v>376.22</v>
      </c>
      <c r="AI16" s="38">
        <v>13.11</v>
      </c>
      <c r="AJ16" s="189">
        <f t="shared" si="27"/>
        <v>4932.24</v>
      </c>
      <c r="AK16" s="260">
        <f t="shared" si="28"/>
        <v>22.1</v>
      </c>
      <c r="AL16" s="225">
        <v>22.1</v>
      </c>
      <c r="AM16" s="201">
        <f t="shared" si="29"/>
        <v>22.1</v>
      </c>
      <c r="AN16" s="182">
        <v>826</v>
      </c>
      <c r="AO16" s="188">
        <f t="shared" si="30"/>
        <v>18254.6</v>
      </c>
      <c r="AP16" s="266">
        <f t="shared" si="31"/>
        <v>0</v>
      </c>
      <c r="AQ16" s="263">
        <f t="shared" si="32"/>
        <v>102.52</v>
      </c>
      <c r="AR16" s="252">
        <f t="shared" si="33"/>
        <v>103.7</v>
      </c>
      <c r="AS16" s="249">
        <f t="shared" si="2"/>
        <v>110.336</v>
      </c>
      <c r="AT16" s="249">
        <f t="shared" si="3"/>
        <v>-28.736</v>
      </c>
      <c r="AU16" s="257">
        <f t="shared" si="4"/>
        <v>0.025</v>
      </c>
      <c r="AV16" s="257">
        <f t="shared" si="34"/>
        <v>0</v>
      </c>
      <c r="AW16" s="257">
        <v>1590.78</v>
      </c>
      <c r="AX16" s="199">
        <f t="shared" si="35"/>
        <v>0</v>
      </c>
      <c r="AY16" s="259">
        <f t="shared" si="5"/>
        <v>80.42</v>
      </c>
      <c r="AZ16" s="228">
        <v>81.6</v>
      </c>
      <c r="BA16" s="182">
        <v>826</v>
      </c>
      <c r="BB16" s="188">
        <f t="shared" si="36"/>
        <v>67401.6</v>
      </c>
      <c r="BC16" s="191">
        <f t="shared" si="6"/>
        <v>3216.8</v>
      </c>
      <c r="BD16" s="182">
        <f t="shared" si="7"/>
        <v>81.6</v>
      </c>
      <c r="BE16" s="188">
        <f t="shared" si="37"/>
        <v>67401.6</v>
      </c>
      <c r="BF16" s="186"/>
      <c r="BG16" s="182">
        <f t="shared" si="38"/>
        <v>0</v>
      </c>
      <c r="BH16" s="38"/>
      <c r="BI16" s="182">
        <f t="shared" si="39"/>
        <v>0</v>
      </c>
      <c r="BJ16" s="182">
        <f t="shared" si="40"/>
        <v>0</v>
      </c>
      <c r="BK16" s="188">
        <f t="shared" si="41"/>
        <v>0</v>
      </c>
      <c r="BL16" s="186">
        <f t="shared" si="8"/>
        <v>81.6</v>
      </c>
      <c r="BM16" s="38">
        <v>826</v>
      </c>
      <c r="BN16" s="38">
        <f t="shared" si="42"/>
        <v>67401.6</v>
      </c>
      <c r="BO16" s="38">
        <f t="shared" si="43"/>
        <v>90587.42</v>
      </c>
      <c r="BP16" s="38">
        <v>0</v>
      </c>
      <c r="BQ16" s="38">
        <f t="shared" si="44"/>
        <v>5.97</v>
      </c>
      <c r="BR16" s="38">
        <f t="shared" si="45"/>
        <v>28.07</v>
      </c>
      <c r="BS16" s="189">
        <f t="shared" si="46"/>
        <v>23185.82</v>
      </c>
      <c r="BT16" s="38">
        <f t="shared" si="47"/>
        <v>28.07</v>
      </c>
      <c r="BU16" s="38">
        <f t="shared" si="48"/>
        <v>23185.82</v>
      </c>
      <c r="BV16" s="166">
        <f t="shared" si="9"/>
        <v>2.55931972789116</v>
      </c>
      <c r="BW16" s="182">
        <f t="shared" si="10"/>
        <v>0.03</v>
      </c>
      <c r="BX16" s="166">
        <f t="shared" si="49"/>
        <v>20.9529967669734</v>
      </c>
      <c r="BY16" s="182">
        <f t="shared" si="11"/>
        <v>157.73</v>
      </c>
      <c r="BZ16" s="182">
        <f t="shared" si="50"/>
        <v>1.22</v>
      </c>
      <c r="CA16" s="188">
        <f t="shared" si="51"/>
        <v>61.63</v>
      </c>
      <c r="CB16" s="165">
        <f t="shared" si="52"/>
        <v>0.00432883611042029</v>
      </c>
      <c r="CC16" s="194">
        <f t="shared" si="53"/>
        <v>0.05675104140761</v>
      </c>
    </row>
    <row r="17" spans="1:81" ht="12.75">
      <c r="A17" s="1">
        <v>11</v>
      </c>
      <c r="B17" s="229" t="s">
        <v>22</v>
      </c>
      <c r="C17" s="160">
        <v>3452.6</v>
      </c>
      <c r="D17" s="140">
        <v>132</v>
      </c>
      <c r="E17" s="140">
        <v>35</v>
      </c>
      <c r="F17" s="140">
        <v>28.11</v>
      </c>
      <c r="G17" s="155">
        <v>2.8</v>
      </c>
      <c r="H17" s="155">
        <f t="shared" si="12"/>
        <v>97</v>
      </c>
      <c r="I17" s="182">
        <f t="shared" si="13"/>
        <v>271.6</v>
      </c>
      <c r="J17" s="165"/>
      <c r="K17" s="165"/>
      <c r="L17" s="182">
        <f t="shared" si="14"/>
        <v>0</v>
      </c>
      <c r="M17" s="182">
        <f t="shared" si="15"/>
        <v>271.6</v>
      </c>
      <c r="N17" s="182">
        <f t="shared" si="16"/>
        <v>299.71</v>
      </c>
      <c r="O17" s="202">
        <f t="shared" si="54"/>
        <v>315.255</v>
      </c>
      <c r="P17" s="268"/>
      <c r="Q17" s="182"/>
      <c r="R17" s="182">
        <f t="shared" si="17"/>
        <v>0</v>
      </c>
      <c r="S17" s="207">
        <f t="shared" si="18"/>
        <v>6.73464</v>
      </c>
      <c r="T17" s="207">
        <f t="shared" si="19"/>
        <v>0</v>
      </c>
      <c r="U17" s="207">
        <f t="shared" si="20"/>
        <v>0.03492</v>
      </c>
      <c r="V17" s="210">
        <f t="shared" si="0"/>
        <v>120.58</v>
      </c>
      <c r="W17" s="38"/>
      <c r="X17" s="188">
        <v>0.05</v>
      </c>
      <c r="Y17" s="189">
        <v>310.9</v>
      </c>
      <c r="Z17" s="188">
        <f t="shared" si="21"/>
        <v>0</v>
      </c>
      <c r="AA17" s="203">
        <f t="shared" si="22"/>
        <v>0</v>
      </c>
      <c r="AB17" s="188">
        <f t="shared" si="23"/>
        <v>3452.6</v>
      </c>
      <c r="AC17" s="204">
        <f t="shared" si="1"/>
        <v>0.03492</v>
      </c>
      <c r="AD17" s="188">
        <f t="shared" si="24"/>
        <v>15.55</v>
      </c>
      <c r="AE17" s="189">
        <f t="shared" si="25"/>
        <v>15.55</v>
      </c>
      <c r="AF17" s="260">
        <f t="shared" si="26"/>
        <v>420.29</v>
      </c>
      <c r="AG17" s="221">
        <v>420.29</v>
      </c>
      <c r="AH17" s="221">
        <v>420.29</v>
      </c>
      <c r="AI17" s="38">
        <v>13.11</v>
      </c>
      <c r="AJ17" s="189">
        <f t="shared" si="27"/>
        <v>5510</v>
      </c>
      <c r="AK17" s="260">
        <f t="shared" si="28"/>
        <v>28.305</v>
      </c>
      <c r="AL17" s="225">
        <v>28.305</v>
      </c>
      <c r="AM17" s="201">
        <f t="shared" si="29"/>
        <v>28.305</v>
      </c>
      <c r="AN17" s="182">
        <v>826</v>
      </c>
      <c r="AO17" s="188">
        <f t="shared" si="30"/>
        <v>23379.93</v>
      </c>
      <c r="AP17" s="266">
        <f t="shared" si="31"/>
        <v>0</v>
      </c>
      <c r="AQ17" s="263">
        <f t="shared" si="32"/>
        <v>104.26</v>
      </c>
      <c r="AR17" s="252">
        <f t="shared" si="33"/>
        <v>103.695</v>
      </c>
      <c r="AS17" s="249">
        <f t="shared" si="2"/>
        <v>118.424</v>
      </c>
      <c r="AT17" s="249">
        <f t="shared" si="3"/>
        <v>-43.034</v>
      </c>
      <c r="AU17" s="257">
        <f t="shared" si="4"/>
        <v>0.022</v>
      </c>
      <c r="AV17" s="257">
        <f t="shared" si="34"/>
        <v>0</v>
      </c>
      <c r="AW17" s="257">
        <v>1590.78</v>
      </c>
      <c r="AX17" s="199">
        <f t="shared" si="35"/>
        <v>0</v>
      </c>
      <c r="AY17" s="259">
        <f t="shared" si="5"/>
        <v>75.957</v>
      </c>
      <c r="AZ17" s="228">
        <v>75.39</v>
      </c>
      <c r="BA17" s="182">
        <v>826</v>
      </c>
      <c r="BB17" s="188">
        <f t="shared" si="36"/>
        <v>62272.14</v>
      </c>
      <c r="BC17" s="191">
        <f t="shared" si="6"/>
        <v>3452.6</v>
      </c>
      <c r="BD17" s="182">
        <f t="shared" si="7"/>
        <v>75.39</v>
      </c>
      <c r="BE17" s="188">
        <f t="shared" si="37"/>
        <v>62272.14</v>
      </c>
      <c r="BF17" s="186"/>
      <c r="BG17" s="182">
        <f t="shared" si="38"/>
        <v>0</v>
      </c>
      <c r="BH17" s="38"/>
      <c r="BI17" s="182">
        <f t="shared" si="39"/>
        <v>0</v>
      </c>
      <c r="BJ17" s="182">
        <f t="shared" si="40"/>
        <v>0</v>
      </c>
      <c r="BK17" s="188">
        <f t="shared" si="41"/>
        <v>0</v>
      </c>
      <c r="BL17" s="186">
        <f t="shared" si="8"/>
        <v>75.39</v>
      </c>
      <c r="BM17" s="38">
        <v>826</v>
      </c>
      <c r="BN17" s="38">
        <f t="shared" si="42"/>
        <v>62272.14</v>
      </c>
      <c r="BO17" s="38">
        <f t="shared" si="43"/>
        <v>91165.62</v>
      </c>
      <c r="BP17" s="38">
        <v>0</v>
      </c>
      <c r="BQ17" s="38">
        <f t="shared" si="44"/>
        <v>6.67</v>
      </c>
      <c r="BR17" s="38">
        <f t="shared" si="45"/>
        <v>34.98</v>
      </c>
      <c r="BS17" s="189">
        <f t="shared" si="46"/>
        <v>28893.48</v>
      </c>
      <c r="BT17" s="38">
        <f t="shared" si="47"/>
        <v>34.98</v>
      </c>
      <c r="BU17" s="38">
        <f t="shared" si="48"/>
        <v>28893.48</v>
      </c>
      <c r="BV17" s="166">
        <f t="shared" si="9"/>
        <v>3.18401515151515</v>
      </c>
      <c r="BW17" s="182">
        <f t="shared" si="10"/>
        <v>0.02</v>
      </c>
      <c r="BX17" s="166">
        <f t="shared" si="49"/>
        <v>18.0363030759428</v>
      </c>
      <c r="BY17" s="182">
        <f t="shared" si="11"/>
        <v>218.89</v>
      </c>
      <c r="BZ17" s="182">
        <f t="shared" si="50"/>
        <v>2.4</v>
      </c>
      <c r="CA17" s="188">
        <f t="shared" si="51"/>
        <v>68.75</v>
      </c>
      <c r="CB17" s="165"/>
      <c r="CC17" s="194">
        <f t="shared" si="53"/>
        <v>0</v>
      </c>
    </row>
    <row r="18" spans="1:81" ht="12.75">
      <c r="A18" s="1">
        <v>12</v>
      </c>
      <c r="B18" s="229" t="s">
        <v>23</v>
      </c>
      <c r="C18" s="160">
        <v>3455.9</v>
      </c>
      <c r="D18" s="140">
        <v>152</v>
      </c>
      <c r="E18" s="140">
        <v>32</v>
      </c>
      <c r="F18" s="140">
        <v>22.15</v>
      </c>
      <c r="G18" s="155">
        <v>2.8</v>
      </c>
      <c r="H18" s="155">
        <f t="shared" si="12"/>
        <v>120</v>
      </c>
      <c r="I18" s="182">
        <f t="shared" si="13"/>
        <v>336</v>
      </c>
      <c r="J18" s="165"/>
      <c r="K18" s="165"/>
      <c r="L18" s="182">
        <f t="shared" si="14"/>
        <v>0</v>
      </c>
      <c r="M18" s="182">
        <f t="shared" si="15"/>
        <v>336</v>
      </c>
      <c r="N18" s="182">
        <f t="shared" si="16"/>
        <v>358.15</v>
      </c>
      <c r="O18" s="202">
        <f t="shared" si="54"/>
        <v>374.25</v>
      </c>
      <c r="P18" s="268"/>
      <c r="Q18" s="182"/>
      <c r="R18" s="182">
        <f t="shared" si="17"/>
        <v>0</v>
      </c>
      <c r="S18" s="207">
        <f t="shared" si="18"/>
        <v>5.94544</v>
      </c>
      <c r="T18" s="207">
        <f t="shared" si="19"/>
        <v>0</v>
      </c>
      <c r="U18" s="207">
        <f t="shared" si="20"/>
        <v>0.01008</v>
      </c>
      <c r="V18" s="210">
        <f t="shared" si="0"/>
        <v>34.84</v>
      </c>
      <c r="W18" s="38"/>
      <c r="X18" s="188">
        <v>0.05</v>
      </c>
      <c r="Y18" s="189">
        <v>322</v>
      </c>
      <c r="Z18" s="188">
        <f t="shared" si="21"/>
        <v>0</v>
      </c>
      <c r="AA18" s="203">
        <f t="shared" si="22"/>
        <v>0</v>
      </c>
      <c r="AB18" s="188">
        <f t="shared" si="23"/>
        <v>3455.9</v>
      </c>
      <c r="AC18" s="204">
        <f t="shared" si="1"/>
        <v>0.01008</v>
      </c>
      <c r="AD18" s="188">
        <f t="shared" si="24"/>
        <v>16.1</v>
      </c>
      <c r="AE18" s="189">
        <f t="shared" si="25"/>
        <v>16.1</v>
      </c>
      <c r="AF18" s="260">
        <f t="shared" si="26"/>
        <v>392.99</v>
      </c>
      <c r="AG18" s="221">
        <v>392.99</v>
      </c>
      <c r="AH18" s="221">
        <v>392.99</v>
      </c>
      <c r="AI18" s="38">
        <v>13.11</v>
      </c>
      <c r="AJ18" s="189">
        <f t="shared" si="27"/>
        <v>5152.1</v>
      </c>
      <c r="AK18" s="260">
        <f t="shared" si="28"/>
        <v>23.365</v>
      </c>
      <c r="AL18" s="225">
        <v>23.365</v>
      </c>
      <c r="AM18" s="201">
        <f t="shared" si="29"/>
        <v>23.365</v>
      </c>
      <c r="AN18" s="182">
        <v>826</v>
      </c>
      <c r="AO18" s="188">
        <f t="shared" si="30"/>
        <v>19299.49</v>
      </c>
      <c r="AP18" s="266">
        <f t="shared" si="31"/>
        <v>0</v>
      </c>
      <c r="AQ18" s="263">
        <f t="shared" si="32"/>
        <v>85.57</v>
      </c>
      <c r="AR18" s="252">
        <f t="shared" si="33"/>
        <v>87.257</v>
      </c>
      <c r="AS18" s="249">
        <f t="shared" si="2"/>
        <v>118.537</v>
      </c>
      <c r="AT18" s="249">
        <f t="shared" si="3"/>
        <v>-54.645</v>
      </c>
      <c r="AU18" s="257">
        <f t="shared" si="4"/>
        <v>0.018</v>
      </c>
      <c r="AV18" s="257">
        <f t="shared" si="34"/>
        <v>0</v>
      </c>
      <c r="AW18" s="257">
        <v>1590.78</v>
      </c>
      <c r="AX18" s="199">
        <f t="shared" si="35"/>
        <v>0</v>
      </c>
      <c r="AY18" s="259">
        <f t="shared" si="5"/>
        <v>62.206</v>
      </c>
      <c r="AZ18" s="227">
        <v>63.892</v>
      </c>
      <c r="BA18" s="182">
        <v>826</v>
      </c>
      <c r="BB18" s="188">
        <f t="shared" si="36"/>
        <v>52774.79</v>
      </c>
      <c r="BC18" s="191">
        <f t="shared" si="6"/>
        <v>3455.9</v>
      </c>
      <c r="BD18" s="182">
        <f t="shared" si="7"/>
        <v>63.89</v>
      </c>
      <c r="BE18" s="188">
        <f t="shared" si="37"/>
        <v>52773.14</v>
      </c>
      <c r="BF18" s="186"/>
      <c r="BG18" s="182">
        <f t="shared" si="38"/>
        <v>0</v>
      </c>
      <c r="BH18" s="38"/>
      <c r="BI18" s="182">
        <f t="shared" si="39"/>
        <v>0</v>
      </c>
      <c r="BJ18" s="182">
        <f t="shared" si="40"/>
        <v>0</v>
      </c>
      <c r="BK18" s="188">
        <f t="shared" si="41"/>
        <v>0</v>
      </c>
      <c r="BL18" s="186">
        <f t="shared" si="8"/>
        <v>63.89</v>
      </c>
      <c r="BM18" s="38">
        <v>826</v>
      </c>
      <c r="BN18" s="38">
        <f t="shared" si="42"/>
        <v>52773.14</v>
      </c>
      <c r="BO18" s="38">
        <f t="shared" si="43"/>
        <v>77232.65</v>
      </c>
      <c r="BP18" s="38">
        <v>0</v>
      </c>
      <c r="BQ18" s="38">
        <f t="shared" si="44"/>
        <v>6.24</v>
      </c>
      <c r="BR18" s="38">
        <f t="shared" si="45"/>
        <v>29.61</v>
      </c>
      <c r="BS18" s="189">
        <f t="shared" si="46"/>
        <v>24457.86</v>
      </c>
      <c r="BT18" s="38">
        <f t="shared" si="47"/>
        <v>29.61</v>
      </c>
      <c r="BU18" s="38">
        <f t="shared" si="48"/>
        <v>24457.86</v>
      </c>
      <c r="BV18" s="166">
        <f t="shared" si="9"/>
        <v>2.58546052631579</v>
      </c>
      <c r="BW18" s="182">
        <f t="shared" si="10"/>
        <v>0.02</v>
      </c>
      <c r="BX18" s="166">
        <f t="shared" si="49"/>
        <v>15.2704476402674</v>
      </c>
      <c r="BY18" s="182">
        <f t="shared" si="11"/>
        <v>160.91</v>
      </c>
      <c r="BZ18" s="182">
        <f t="shared" si="50"/>
        <v>0.63</v>
      </c>
      <c r="CA18" s="188">
        <f t="shared" si="51"/>
        <v>62.24</v>
      </c>
      <c r="CB18" s="165"/>
      <c r="CC18" s="194">
        <f t="shared" si="53"/>
        <v>0</v>
      </c>
    </row>
    <row r="19" spans="1:81" ht="12.75">
      <c r="A19" s="1">
        <v>13</v>
      </c>
      <c r="B19" s="229" t="s">
        <v>24</v>
      </c>
      <c r="C19" s="160">
        <v>3315.2</v>
      </c>
      <c r="D19" s="140">
        <v>130</v>
      </c>
      <c r="E19" s="140">
        <v>25</v>
      </c>
      <c r="F19" s="140">
        <v>24.7</v>
      </c>
      <c r="G19" s="155">
        <v>2.8</v>
      </c>
      <c r="H19" s="155">
        <f t="shared" si="12"/>
        <v>105</v>
      </c>
      <c r="I19" s="182">
        <f t="shared" si="13"/>
        <v>294</v>
      </c>
      <c r="J19" s="165"/>
      <c r="K19" s="165"/>
      <c r="L19" s="182">
        <f t="shared" si="14"/>
        <v>0</v>
      </c>
      <c r="M19" s="182">
        <f t="shared" si="15"/>
        <v>294</v>
      </c>
      <c r="N19" s="182">
        <f t="shared" si="16"/>
        <v>318.97</v>
      </c>
      <c r="O19" s="202">
        <f t="shared" si="54"/>
        <v>334.33</v>
      </c>
      <c r="P19" s="268">
        <v>0.271</v>
      </c>
      <c r="Q19" s="182">
        <f>(AJ19+AL19*1590.78)/AG19</f>
        <v>106.97</v>
      </c>
      <c r="R19" s="182">
        <f t="shared" si="17"/>
        <v>28.99</v>
      </c>
      <c r="S19" s="207">
        <f t="shared" si="18"/>
        <v>5.89994</v>
      </c>
      <c r="T19" s="207">
        <f t="shared" si="19"/>
        <v>1.59888</v>
      </c>
      <c r="U19" s="207">
        <f t="shared" si="20"/>
        <v>0.00417</v>
      </c>
      <c r="V19" s="210">
        <f t="shared" si="0"/>
        <v>13.83</v>
      </c>
      <c r="W19" s="38">
        <v>112.5</v>
      </c>
      <c r="X19" s="188">
        <v>0.05</v>
      </c>
      <c r="Y19" s="189">
        <v>307.2</v>
      </c>
      <c r="Z19" s="188">
        <f t="shared" si="21"/>
        <v>10.42</v>
      </c>
      <c r="AA19" s="203">
        <f t="shared" si="22"/>
        <v>0.521</v>
      </c>
      <c r="AB19" s="188">
        <f t="shared" si="23"/>
        <v>3427.7</v>
      </c>
      <c r="AC19" s="204">
        <f t="shared" si="1"/>
        <v>0.00403</v>
      </c>
      <c r="AD19" s="188">
        <f t="shared" si="24"/>
        <v>14.84</v>
      </c>
      <c r="AE19" s="189">
        <f t="shared" si="25"/>
        <v>15.36</v>
      </c>
      <c r="AF19" s="260">
        <f t="shared" si="26"/>
        <v>332.529</v>
      </c>
      <c r="AG19" s="221">
        <v>332.8</v>
      </c>
      <c r="AH19" s="221">
        <v>332.8</v>
      </c>
      <c r="AI19" s="38">
        <v>13.11</v>
      </c>
      <c r="AJ19" s="189">
        <f t="shared" si="27"/>
        <v>4363.01</v>
      </c>
      <c r="AK19" s="260">
        <f t="shared" si="28"/>
        <v>18.036</v>
      </c>
      <c r="AL19" s="225">
        <v>19.635</v>
      </c>
      <c r="AM19" s="201">
        <f t="shared" si="29"/>
        <v>19.635</v>
      </c>
      <c r="AN19" s="182">
        <v>826</v>
      </c>
      <c r="AO19" s="188">
        <f t="shared" si="30"/>
        <v>16218.51</v>
      </c>
      <c r="AP19" s="266">
        <f t="shared" si="31"/>
        <v>3.96</v>
      </c>
      <c r="AQ19" s="263">
        <f t="shared" si="32"/>
        <v>87.66</v>
      </c>
      <c r="AR19" s="252">
        <f t="shared" si="33"/>
        <v>93.151</v>
      </c>
      <c r="AS19" s="249">
        <f t="shared" si="2"/>
        <v>113.711</v>
      </c>
      <c r="AT19" s="249">
        <f t="shared" si="3"/>
        <v>-40.195</v>
      </c>
      <c r="AU19" s="257">
        <f t="shared" si="4"/>
        <v>0.021</v>
      </c>
      <c r="AV19" s="257">
        <f t="shared" si="34"/>
        <v>2.363</v>
      </c>
      <c r="AW19" s="257">
        <v>1590.78</v>
      </c>
      <c r="AX19" s="199">
        <f t="shared" si="35"/>
        <v>3759.01</v>
      </c>
      <c r="AY19" s="259">
        <f t="shared" si="5"/>
        <v>69.619</v>
      </c>
      <c r="AZ19" s="227">
        <v>73.516</v>
      </c>
      <c r="BA19" s="182">
        <v>826</v>
      </c>
      <c r="BB19" s="188">
        <f t="shared" si="36"/>
        <v>60724.22</v>
      </c>
      <c r="BC19" s="191">
        <f t="shared" si="6"/>
        <v>3315.2</v>
      </c>
      <c r="BD19" s="182">
        <f t="shared" si="7"/>
        <v>73.52</v>
      </c>
      <c r="BE19" s="188">
        <f t="shared" si="37"/>
        <v>60727.52</v>
      </c>
      <c r="BF19" s="186">
        <v>0.3</v>
      </c>
      <c r="BG19" s="182">
        <f t="shared" si="38"/>
        <v>247.8</v>
      </c>
      <c r="BH19" s="38">
        <v>0.55</v>
      </c>
      <c r="BI19" s="182">
        <f t="shared" si="39"/>
        <v>7.21</v>
      </c>
      <c r="BJ19" s="182">
        <f t="shared" si="40"/>
        <v>0.85</v>
      </c>
      <c r="BK19" s="188">
        <f t="shared" si="41"/>
        <v>255.01</v>
      </c>
      <c r="BL19" s="186">
        <f t="shared" si="8"/>
        <v>73.52</v>
      </c>
      <c r="BM19" s="38">
        <v>826</v>
      </c>
      <c r="BN19" s="38">
        <f t="shared" si="42"/>
        <v>60727.52</v>
      </c>
      <c r="BO19" s="38">
        <f t="shared" si="43"/>
        <v>81308.14</v>
      </c>
      <c r="BP19" s="38">
        <v>0</v>
      </c>
      <c r="BQ19" s="38">
        <f t="shared" si="44"/>
        <v>5.28</v>
      </c>
      <c r="BR19" s="38">
        <f t="shared" si="45"/>
        <v>24.92</v>
      </c>
      <c r="BS19" s="189">
        <f t="shared" si="46"/>
        <v>20583.92</v>
      </c>
      <c r="BT19" s="38">
        <f t="shared" si="47"/>
        <v>24.61</v>
      </c>
      <c r="BU19" s="38">
        <f t="shared" si="48"/>
        <v>20328.91</v>
      </c>
      <c r="BV19" s="166">
        <f t="shared" si="9"/>
        <v>2.56</v>
      </c>
      <c r="BW19" s="182">
        <f t="shared" si="10"/>
        <v>0.02</v>
      </c>
      <c r="BX19" s="166">
        <f t="shared" si="49"/>
        <v>18.3179054054054</v>
      </c>
      <c r="BY19" s="182">
        <f t="shared" si="11"/>
        <v>156.38</v>
      </c>
      <c r="BZ19" s="182">
        <f t="shared" si="50"/>
        <v>0.25</v>
      </c>
      <c r="CA19" s="188">
        <f t="shared" si="51"/>
        <v>61.08</v>
      </c>
      <c r="CB19" s="165"/>
      <c r="CC19" s="194">
        <f t="shared" si="53"/>
        <v>0</v>
      </c>
    </row>
    <row r="20" spans="1:81" ht="12.75">
      <c r="A20" s="88">
        <v>14</v>
      </c>
      <c r="B20" s="229" t="s">
        <v>25</v>
      </c>
      <c r="C20" s="161">
        <v>3428.8</v>
      </c>
      <c r="D20" s="140">
        <v>126</v>
      </c>
      <c r="E20" s="140">
        <v>39</v>
      </c>
      <c r="F20" s="140">
        <v>38.62</v>
      </c>
      <c r="G20" s="155">
        <v>2.8</v>
      </c>
      <c r="H20" s="155">
        <f t="shared" si="12"/>
        <v>87</v>
      </c>
      <c r="I20" s="182">
        <f t="shared" si="13"/>
        <v>243.6</v>
      </c>
      <c r="J20" s="165"/>
      <c r="K20" s="165"/>
      <c r="L20" s="182">
        <f t="shared" si="14"/>
        <v>0</v>
      </c>
      <c r="M20" s="182">
        <f t="shared" si="15"/>
        <v>243.6</v>
      </c>
      <c r="N20" s="182">
        <f t="shared" si="16"/>
        <v>282.22</v>
      </c>
      <c r="O20" s="202">
        <f t="shared" si="54"/>
        <v>297.5</v>
      </c>
      <c r="P20" s="268"/>
      <c r="Q20" s="182"/>
      <c r="R20" s="182">
        <f t="shared" si="17"/>
        <v>0</v>
      </c>
      <c r="S20" s="207" t="e">
        <f t="shared" si="18"/>
        <v>#DIV/0!</v>
      </c>
      <c r="T20" s="207" t="e">
        <f t="shared" si="19"/>
        <v>#DIV/0!</v>
      </c>
      <c r="U20" s="207">
        <f t="shared" si="20"/>
        <v>0</v>
      </c>
      <c r="V20" s="210"/>
      <c r="W20" s="38"/>
      <c r="X20" s="188">
        <v>0.05</v>
      </c>
      <c r="Y20" s="189">
        <v>305.6</v>
      </c>
      <c r="Z20" s="188">
        <f t="shared" si="21"/>
        <v>0</v>
      </c>
      <c r="AA20" s="203">
        <f t="shared" si="22"/>
        <v>0</v>
      </c>
      <c r="AB20" s="188">
        <f t="shared" si="23"/>
        <v>3428.8</v>
      </c>
      <c r="AC20" s="204">
        <f t="shared" si="1"/>
        <v>0</v>
      </c>
      <c r="AD20" s="188">
        <f t="shared" si="24"/>
        <v>15.28</v>
      </c>
      <c r="AE20" s="189">
        <f t="shared" si="25"/>
        <v>15.28</v>
      </c>
      <c r="AF20" s="260">
        <f t="shared" si="26"/>
        <v>0</v>
      </c>
      <c r="AG20" s="221"/>
      <c r="AH20" s="221"/>
      <c r="AI20" s="38">
        <v>13.11</v>
      </c>
      <c r="AJ20" s="189">
        <f t="shared" si="27"/>
        <v>0</v>
      </c>
      <c r="AK20" s="260" t="e">
        <f t="shared" si="28"/>
        <v>#DIV/0!</v>
      </c>
      <c r="AL20" s="225"/>
      <c r="AM20" s="201">
        <f t="shared" si="29"/>
        <v>0</v>
      </c>
      <c r="AN20" s="182">
        <v>826</v>
      </c>
      <c r="AO20" s="188">
        <f t="shared" si="30"/>
        <v>0</v>
      </c>
      <c r="AP20" s="266"/>
      <c r="AQ20" s="263"/>
      <c r="AR20" s="252"/>
      <c r="AS20" s="249"/>
      <c r="AT20" s="249">
        <f t="shared" si="3"/>
        <v>0</v>
      </c>
      <c r="AU20" s="257">
        <f t="shared" si="4"/>
        <v>0</v>
      </c>
      <c r="AV20" s="257">
        <f t="shared" si="34"/>
        <v>0</v>
      </c>
      <c r="AW20" s="257">
        <v>1590.78</v>
      </c>
      <c r="AX20" s="199">
        <f t="shared" si="35"/>
        <v>0</v>
      </c>
      <c r="AY20" s="259">
        <f t="shared" si="5"/>
        <v>0</v>
      </c>
      <c r="AZ20" s="227"/>
      <c r="BA20" s="182">
        <v>826</v>
      </c>
      <c r="BB20" s="188">
        <f t="shared" si="36"/>
        <v>0</v>
      </c>
      <c r="BC20" s="191">
        <f t="shared" si="6"/>
        <v>3428.8</v>
      </c>
      <c r="BD20" s="182">
        <f t="shared" si="7"/>
        <v>0</v>
      </c>
      <c r="BE20" s="188">
        <f t="shared" si="37"/>
        <v>0</v>
      </c>
      <c r="BF20" s="186"/>
      <c r="BG20" s="182">
        <f t="shared" si="38"/>
        <v>0</v>
      </c>
      <c r="BH20" s="38"/>
      <c r="BI20" s="182">
        <f t="shared" si="39"/>
        <v>0</v>
      </c>
      <c r="BJ20" s="182">
        <f t="shared" si="40"/>
        <v>0</v>
      </c>
      <c r="BK20" s="188">
        <f t="shared" si="41"/>
        <v>0</v>
      </c>
      <c r="BL20" s="186">
        <f t="shared" si="8"/>
        <v>0</v>
      </c>
      <c r="BM20" s="38">
        <v>826</v>
      </c>
      <c r="BN20" s="38">
        <f t="shared" si="42"/>
        <v>0</v>
      </c>
      <c r="BO20" s="38">
        <f t="shared" si="43"/>
        <v>0</v>
      </c>
      <c r="BP20" s="38">
        <v>0</v>
      </c>
      <c r="BQ20" s="38">
        <f t="shared" si="44"/>
        <v>0</v>
      </c>
      <c r="BR20" s="38">
        <f t="shared" si="45"/>
        <v>0</v>
      </c>
      <c r="BS20" s="189">
        <f t="shared" si="46"/>
        <v>0</v>
      </c>
      <c r="BT20" s="38">
        <f t="shared" si="47"/>
        <v>0</v>
      </c>
      <c r="BU20" s="38">
        <f t="shared" si="48"/>
        <v>0</v>
      </c>
      <c r="BV20" s="166">
        <f t="shared" si="9"/>
        <v>0</v>
      </c>
      <c r="BW20" s="182">
        <f t="shared" si="10"/>
        <v>0</v>
      </c>
      <c r="BX20" s="166">
        <f t="shared" si="49"/>
        <v>0</v>
      </c>
      <c r="BY20" s="182">
        <f t="shared" si="11"/>
        <v>0</v>
      </c>
      <c r="BZ20" s="182" t="e">
        <f t="shared" si="50"/>
        <v>#DIV/0!</v>
      </c>
      <c r="CA20" s="188" t="e">
        <f t="shared" si="51"/>
        <v>#DIV/0!</v>
      </c>
      <c r="CB20" s="165">
        <f t="shared" si="52"/>
        <v>0.00445636957536164</v>
      </c>
      <c r="CC20" s="194">
        <f t="shared" si="53"/>
        <v>0.0584230051329911</v>
      </c>
    </row>
    <row r="21" spans="1:81" ht="12.75">
      <c r="A21" s="88">
        <v>15</v>
      </c>
      <c r="B21" s="229" t="s">
        <v>26</v>
      </c>
      <c r="C21" s="161">
        <v>3472.9</v>
      </c>
      <c r="D21" s="140">
        <v>130</v>
      </c>
      <c r="E21" s="140">
        <v>26</v>
      </c>
      <c r="F21" s="140">
        <v>33</v>
      </c>
      <c r="G21" s="155">
        <v>2.8</v>
      </c>
      <c r="H21" s="155">
        <f t="shared" si="12"/>
        <v>104</v>
      </c>
      <c r="I21" s="182">
        <f t="shared" si="13"/>
        <v>291.2</v>
      </c>
      <c r="J21" s="165"/>
      <c r="K21" s="165"/>
      <c r="L21" s="182">
        <f t="shared" si="14"/>
        <v>0</v>
      </c>
      <c r="M21" s="182">
        <f t="shared" si="15"/>
        <v>291.2</v>
      </c>
      <c r="N21" s="182">
        <f t="shared" si="16"/>
        <v>324.2</v>
      </c>
      <c r="O21" s="202">
        <f t="shared" si="54"/>
        <v>341.425</v>
      </c>
      <c r="P21" s="268"/>
      <c r="Q21" s="182"/>
      <c r="R21" s="182">
        <f t="shared" si="17"/>
        <v>0</v>
      </c>
      <c r="S21" s="207">
        <f t="shared" si="18"/>
        <v>5.89558</v>
      </c>
      <c r="T21" s="207">
        <f t="shared" si="19"/>
        <v>0</v>
      </c>
      <c r="U21" s="207">
        <f t="shared" si="20"/>
        <v>0.03736</v>
      </c>
      <c r="V21" s="210">
        <f aca="true" t="shared" si="55" ref="V21:V51">AH21-N21</f>
        <v>129.75</v>
      </c>
      <c r="W21" s="38"/>
      <c r="X21" s="188">
        <v>0.05</v>
      </c>
      <c r="Y21" s="189">
        <v>344.5</v>
      </c>
      <c r="Z21" s="188">
        <f t="shared" si="21"/>
        <v>0</v>
      </c>
      <c r="AA21" s="203">
        <f t="shared" si="22"/>
        <v>0</v>
      </c>
      <c r="AB21" s="188">
        <f t="shared" si="23"/>
        <v>3472.9</v>
      </c>
      <c r="AC21" s="204">
        <f t="shared" si="1"/>
        <v>0.03736</v>
      </c>
      <c r="AD21" s="188">
        <f t="shared" si="24"/>
        <v>17.23</v>
      </c>
      <c r="AE21" s="189">
        <f t="shared" si="25"/>
        <v>17.23</v>
      </c>
      <c r="AF21" s="260">
        <f t="shared" si="26"/>
        <v>453.95</v>
      </c>
      <c r="AG21" s="221">
        <v>453.95</v>
      </c>
      <c r="AH21" s="221">
        <v>453.95</v>
      </c>
      <c r="AI21" s="38">
        <v>13.11</v>
      </c>
      <c r="AJ21" s="189">
        <f t="shared" si="27"/>
        <v>5951.28</v>
      </c>
      <c r="AK21" s="260">
        <f t="shared" si="28"/>
        <v>26.763</v>
      </c>
      <c r="AL21" s="225">
        <v>26.763</v>
      </c>
      <c r="AM21" s="201">
        <f t="shared" si="29"/>
        <v>26.763</v>
      </c>
      <c r="AN21" s="182">
        <v>826</v>
      </c>
      <c r="AO21" s="188">
        <f t="shared" si="30"/>
        <v>22106.24</v>
      </c>
      <c r="AP21" s="266">
        <f t="shared" si="31"/>
        <v>0</v>
      </c>
      <c r="AQ21" s="263">
        <f t="shared" si="32"/>
        <v>99.69</v>
      </c>
      <c r="AR21" s="252">
        <f t="shared" si="33"/>
        <v>98.583</v>
      </c>
      <c r="AS21" s="249">
        <f aca="true" t="shared" si="56" ref="AS21:AS51">0.0343*C21</f>
        <v>119.12</v>
      </c>
      <c r="AT21" s="249">
        <f t="shared" si="3"/>
        <v>-47.3</v>
      </c>
      <c r="AU21" s="257">
        <f t="shared" si="4"/>
        <v>0.021</v>
      </c>
      <c r="AV21" s="257">
        <f t="shared" si="34"/>
        <v>0</v>
      </c>
      <c r="AW21" s="257">
        <v>1590.78</v>
      </c>
      <c r="AX21" s="199">
        <f t="shared" si="35"/>
        <v>0</v>
      </c>
      <c r="AY21" s="259">
        <f t="shared" si="5"/>
        <v>72.931</v>
      </c>
      <c r="AZ21" s="228">
        <v>71.82</v>
      </c>
      <c r="BA21" s="182">
        <v>826</v>
      </c>
      <c r="BB21" s="188">
        <f t="shared" si="36"/>
        <v>59323.32</v>
      </c>
      <c r="BC21" s="191">
        <f t="shared" si="6"/>
        <v>3472.9</v>
      </c>
      <c r="BD21" s="182">
        <f t="shared" si="7"/>
        <v>71.82</v>
      </c>
      <c r="BE21" s="188">
        <f t="shared" si="37"/>
        <v>59323.32</v>
      </c>
      <c r="BF21" s="186"/>
      <c r="BG21" s="182">
        <f t="shared" si="38"/>
        <v>0</v>
      </c>
      <c r="BH21" s="38"/>
      <c r="BI21" s="182">
        <f t="shared" si="39"/>
        <v>0</v>
      </c>
      <c r="BJ21" s="182">
        <f t="shared" si="40"/>
        <v>0</v>
      </c>
      <c r="BK21" s="188">
        <f t="shared" si="41"/>
        <v>0</v>
      </c>
      <c r="BL21" s="186">
        <f t="shared" si="8"/>
        <v>71.82</v>
      </c>
      <c r="BM21" s="38">
        <v>826</v>
      </c>
      <c r="BN21" s="38">
        <f t="shared" si="42"/>
        <v>59323.32</v>
      </c>
      <c r="BO21" s="38">
        <f t="shared" si="43"/>
        <v>87374.28</v>
      </c>
      <c r="BP21" s="38">
        <v>0</v>
      </c>
      <c r="BQ21" s="38">
        <f t="shared" si="44"/>
        <v>7.2</v>
      </c>
      <c r="BR21" s="38">
        <f t="shared" si="45"/>
        <v>33.96</v>
      </c>
      <c r="BS21" s="189">
        <f t="shared" si="46"/>
        <v>28050.96</v>
      </c>
      <c r="BT21" s="38">
        <f t="shared" si="47"/>
        <v>33.96</v>
      </c>
      <c r="BU21" s="38">
        <f t="shared" si="48"/>
        <v>28050.96</v>
      </c>
      <c r="BV21" s="166">
        <f t="shared" si="9"/>
        <v>3.49192307692308</v>
      </c>
      <c r="BW21" s="182">
        <f t="shared" si="10"/>
        <v>0.02</v>
      </c>
      <c r="BX21" s="166">
        <f t="shared" si="49"/>
        <v>17.0817817961934</v>
      </c>
      <c r="BY21" s="182">
        <f t="shared" si="11"/>
        <v>215.78</v>
      </c>
      <c r="BZ21" s="182">
        <f t="shared" si="50"/>
        <v>2.31</v>
      </c>
      <c r="CA21" s="188">
        <f t="shared" si="51"/>
        <v>61.79</v>
      </c>
      <c r="CB21" s="165">
        <f t="shared" si="52"/>
        <v>0.00495983184082467</v>
      </c>
      <c r="CC21" s="194">
        <f t="shared" si="53"/>
        <v>0.0650233954332114</v>
      </c>
    </row>
    <row r="22" spans="1:81" ht="12.75">
      <c r="A22" s="88">
        <v>16</v>
      </c>
      <c r="B22" s="229" t="s">
        <v>27</v>
      </c>
      <c r="C22" s="161">
        <v>3558.1</v>
      </c>
      <c r="D22" s="140">
        <v>140</v>
      </c>
      <c r="E22" s="140">
        <v>53</v>
      </c>
      <c r="F22" s="140">
        <v>79.24</v>
      </c>
      <c r="G22" s="155">
        <v>2.8</v>
      </c>
      <c r="H22" s="155">
        <f t="shared" si="12"/>
        <v>87</v>
      </c>
      <c r="I22" s="182">
        <f t="shared" si="13"/>
        <v>243.6</v>
      </c>
      <c r="J22" s="165"/>
      <c r="K22" s="165"/>
      <c r="L22" s="182">
        <f t="shared" si="14"/>
        <v>0</v>
      </c>
      <c r="M22" s="182">
        <f t="shared" si="15"/>
        <v>243.6</v>
      </c>
      <c r="N22" s="182">
        <f t="shared" si="16"/>
        <v>322.84</v>
      </c>
      <c r="O22" s="202">
        <f t="shared" si="54"/>
        <v>338.56</v>
      </c>
      <c r="P22" s="268"/>
      <c r="Q22" s="182"/>
      <c r="R22" s="182">
        <f t="shared" si="17"/>
        <v>0</v>
      </c>
      <c r="S22" s="207">
        <f t="shared" si="18"/>
        <v>5.85975</v>
      </c>
      <c r="T22" s="207">
        <f t="shared" si="19"/>
        <v>0</v>
      </c>
      <c r="U22" s="207">
        <f t="shared" si="20"/>
        <v>0.02257</v>
      </c>
      <c r="V22" s="210">
        <f t="shared" si="55"/>
        <v>80.3</v>
      </c>
      <c r="W22" s="38"/>
      <c r="X22" s="188">
        <v>0.05</v>
      </c>
      <c r="Y22" s="189">
        <v>314.4</v>
      </c>
      <c r="Z22" s="188">
        <f t="shared" si="21"/>
        <v>0</v>
      </c>
      <c r="AA22" s="203">
        <f t="shared" si="22"/>
        <v>0</v>
      </c>
      <c r="AB22" s="188">
        <f t="shared" si="23"/>
        <v>3558.1</v>
      </c>
      <c r="AC22" s="204">
        <f t="shared" si="1"/>
        <v>0.02257</v>
      </c>
      <c r="AD22" s="188">
        <f t="shared" si="24"/>
        <v>15.72</v>
      </c>
      <c r="AE22" s="189">
        <f t="shared" si="25"/>
        <v>15.72</v>
      </c>
      <c r="AF22" s="260">
        <f t="shared" si="26"/>
        <v>403.14</v>
      </c>
      <c r="AG22" s="221">
        <v>403.14</v>
      </c>
      <c r="AH22" s="221">
        <v>403.14</v>
      </c>
      <c r="AI22" s="38">
        <v>13.11</v>
      </c>
      <c r="AJ22" s="189">
        <f t="shared" si="27"/>
        <v>5285.17</v>
      </c>
      <c r="AK22" s="260">
        <f t="shared" si="28"/>
        <v>23.623</v>
      </c>
      <c r="AL22" s="225">
        <v>23.623</v>
      </c>
      <c r="AM22" s="201">
        <f t="shared" si="29"/>
        <v>23.623</v>
      </c>
      <c r="AN22" s="182">
        <v>826</v>
      </c>
      <c r="AO22" s="188">
        <f t="shared" si="30"/>
        <v>19512.6</v>
      </c>
      <c r="AP22" s="266">
        <f t="shared" si="31"/>
        <v>0</v>
      </c>
      <c r="AQ22" s="263">
        <f t="shared" si="32"/>
        <v>91.23</v>
      </c>
      <c r="AR22" s="252">
        <f t="shared" si="33"/>
        <v>92.512</v>
      </c>
      <c r="AS22" s="249">
        <f t="shared" si="56"/>
        <v>122.043</v>
      </c>
      <c r="AT22" s="249">
        <f t="shared" si="3"/>
        <v>-53.154</v>
      </c>
      <c r="AU22" s="257">
        <f t="shared" si="4"/>
        <v>0.019</v>
      </c>
      <c r="AV22" s="257">
        <f t="shared" si="34"/>
        <v>0</v>
      </c>
      <c r="AW22" s="257">
        <v>1590.78</v>
      </c>
      <c r="AX22" s="199">
        <f t="shared" si="35"/>
        <v>0</v>
      </c>
      <c r="AY22" s="259">
        <f t="shared" si="5"/>
        <v>67.604</v>
      </c>
      <c r="AZ22" s="227">
        <v>68.889</v>
      </c>
      <c r="BA22" s="182">
        <v>826</v>
      </c>
      <c r="BB22" s="188">
        <f t="shared" si="36"/>
        <v>56902.31</v>
      </c>
      <c r="BC22" s="191">
        <f t="shared" si="6"/>
        <v>3558.1</v>
      </c>
      <c r="BD22" s="182">
        <f t="shared" si="7"/>
        <v>68.89</v>
      </c>
      <c r="BE22" s="188">
        <f t="shared" si="37"/>
        <v>56903.14</v>
      </c>
      <c r="BF22" s="186"/>
      <c r="BG22" s="182">
        <f t="shared" si="38"/>
        <v>0</v>
      </c>
      <c r="BH22" s="38"/>
      <c r="BI22" s="182">
        <f t="shared" si="39"/>
        <v>0</v>
      </c>
      <c r="BJ22" s="182">
        <f t="shared" si="40"/>
        <v>0</v>
      </c>
      <c r="BK22" s="188">
        <f t="shared" si="41"/>
        <v>0</v>
      </c>
      <c r="BL22" s="186">
        <f t="shared" si="8"/>
        <v>68.89</v>
      </c>
      <c r="BM22" s="38">
        <v>826</v>
      </c>
      <c r="BN22" s="38">
        <f t="shared" si="42"/>
        <v>56903.14</v>
      </c>
      <c r="BO22" s="38">
        <f t="shared" si="43"/>
        <v>81698.83</v>
      </c>
      <c r="BP22" s="38">
        <v>0</v>
      </c>
      <c r="BQ22" s="38">
        <f t="shared" si="44"/>
        <v>6.4</v>
      </c>
      <c r="BR22" s="38">
        <f t="shared" si="45"/>
        <v>30.02</v>
      </c>
      <c r="BS22" s="189">
        <f t="shared" si="46"/>
        <v>24796.52</v>
      </c>
      <c r="BT22" s="38">
        <f t="shared" si="47"/>
        <v>30.02</v>
      </c>
      <c r="BU22" s="38">
        <f t="shared" si="48"/>
        <v>24796.52</v>
      </c>
      <c r="BV22" s="166">
        <f t="shared" si="9"/>
        <v>2.87957142857143</v>
      </c>
      <c r="BW22" s="182">
        <f t="shared" si="10"/>
        <v>0.02</v>
      </c>
      <c r="BX22" s="166">
        <f t="shared" si="49"/>
        <v>15.9925634467834</v>
      </c>
      <c r="BY22" s="182">
        <f t="shared" si="11"/>
        <v>177.12</v>
      </c>
      <c r="BZ22" s="182">
        <f t="shared" si="50"/>
        <v>1.39</v>
      </c>
      <c r="CA22" s="188">
        <f t="shared" si="51"/>
        <v>61.51</v>
      </c>
      <c r="CB22" s="165">
        <f t="shared" si="52"/>
        <v>0.00441808830555634</v>
      </c>
      <c r="CC22" s="194">
        <f t="shared" si="53"/>
        <v>0.0579211376858436</v>
      </c>
    </row>
    <row r="23" spans="1:81" ht="12.75">
      <c r="A23" s="1">
        <v>17</v>
      </c>
      <c r="B23" s="229" t="s">
        <v>28</v>
      </c>
      <c r="C23" s="160">
        <v>3561.1</v>
      </c>
      <c r="D23" s="140">
        <v>130</v>
      </c>
      <c r="E23" s="140">
        <v>44</v>
      </c>
      <c r="F23" s="140">
        <v>43.8</v>
      </c>
      <c r="G23" s="155">
        <v>2.8</v>
      </c>
      <c r="H23" s="155">
        <f t="shared" si="12"/>
        <v>86</v>
      </c>
      <c r="I23" s="182">
        <f t="shared" si="13"/>
        <v>240.8</v>
      </c>
      <c r="J23" s="165"/>
      <c r="K23" s="165"/>
      <c r="L23" s="182">
        <f t="shared" si="14"/>
        <v>0</v>
      </c>
      <c r="M23" s="182">
        <f t="shared" si="15"/>
        <v>240.8</v>
      </c>
      <c r="N23" s="182">
        <f t="shared" si="16"/>
        <v>284.6</v>
      </c>
      <c r="O23" s="202">
        <f t="shared" si="54"/>
        <v>300.48</v>
      </c>
      <c r="P23" s="268"/>
      <c r="Q23" s="182"/>
      <c r="R23" s="182">
        <f t="shared" si="17"/>
        <v>0</v>
      </c>
      <c r="S23" s="207">
        <f t="shared" si="18"/>
        <v>5.9681</v>
      </c>
      <c r="T23" s="207">
        <f t="shared" si="19"/>
        <v>0</v>
      </c>
      <c r="U23" s="207">
        <f t="shared" si="20"/>
        <v>0.08313</v>
      </c>
      <c r="V23" s="210">
        <f t="shared" si="55"/>
        <v>296.02</v>
      </c>
      <c r="W23" s="38"/>
      <c r="X23" s="188">
        <v>0.05</v>
      </c>
      <c r="Y23" s="189">
        <v>317.6</v>
      </c>
      <c r="Z23" s="188">
        <f t="shared" si="21"/>
        <v>0</v>
      </c>
      <c r="AA23" s="203">
        <f t="shared" si="22"/>
        <v>0</v>
      </c>
      <c r="AB23" s="188">
        <f t="shared" si="23"/>
        <v>3561.1</v>
      </c>
      <c r="AC23" s="204">
        <f t="shared" si="1"/>
        <v>0.08313</v>
      </c>
      <c r="AD23" s="188">
        <f t="shared" si="24"/>
        <v>15.88</v>
      </c>
      <c r="AE23" s="189">
        <f t="shared" si="25"/>
        <v>15.88</v>
      </c>
      <c r="AF23" s="260">
        <f t="shared" si="26"/>
        <v>580.62</v>
      </c>
      <c r="AG23" s="221">
        <v>580.62</v>
      </c>
      <c r="AH23" s="221">
        <v>580.62</v>
      </c>
      <c r="AI23" s="38">
        <v>13.11</v>
      </c>
      <c r="AJ23" s="189">
        <f t="shared" si="27"/>
        <v>7611.93</v>
      </c>
      <c r="AK23" s="260">
        <f t="shared" si="28"/>
        <v>34.652</v>
      </c>
      <c r="AL23" s="225">
        <v>34.652</v>
      </c>
      <c r="AM23" s="201">
        <f t="shared" si="29"/>
        <v>34.652</v>
      </c>
      <c r="AN23" s="182">
        <v>826</v>
      </c>
      <c r="AO23" s="188">
        <f t="shared" si="30"/>
        <v>28622.55</v>
      </c>
      <c r="AP23" s="266">
        <f t="shared" si="31"/>
        <v>0</v>
      </c>
      <c r="AQ23" s="263">
        <f t="shared" si="32"/>
        <v>109.44</v>
      </c>
      <c r="AR23" s="252">
        <f t="shared" si="33"/>
        <v>110.584</v>
      </c>
      <c r="AS23" s="249">
        <f t="shared" si="56"/>
        <v>122.146</v>
      </c>
      <c r="AT23" s="249">
        <f t="shared" si="3"/>
        <v>-46.214</v>
      </c>
      <c r="AU23" s="257">
        <f t="shared" si="4"/>
        <v>0.021</v>
      </c>
      <c r="AV23" s="257">
        <f t="shared" si="34"/>
        <v>0</v>
      </c>
      <c r="AW23" s="257">
        <v>1590.78</v>
      </c>
      <c r="AX23" s="199">
        <f t="shared" si="35"/>
        <v>0</v>
      </c>
      <c r="AY23" s="259">
        <f t="shared" si="5"/>
        <v>74.783</v>
      </c>
      <c r="AZ23" s="227">
        <v>75.932</v>
      </c>
      <c r="BA23" s="182">
        <v>826</v>
      </c>
      <c r="BB23" s="188">
        <f t="shared" si="36"/>
        <v>62719.83</v>
      </c>
      <c r="BC23" s="191">
        <f t="shared" si="6"/>
        <v>3561.1</v>
      </c>
      <c r="BD23" s="182">
        <f t="shared" si="7"/>
        <v>75.93</v>
      </c>
      <c r="BE23" s="188">
        <f t="shared" si="37"/>
        <v>62718.18</v>
      </c>
      <c r="BF23" s="186"/>
      <c r="BG23" s="182">
        <f t="shared" si="38"/>
        <v>0</v>
      </c>
      <c r="BH23" s="38"/>
      <c r="BI23" s="182">
        <f t="shared" si="39"/>
        <v>0</v>
      </c>
      <c r="BJ23" s="182">
        <f t="shared" si="40"/>
        <v>0</v>
      </c>
      <c r="BK23" s="188">
        <f t="shared" si="41"/>
        <v>0</v>
      </c>
      <c r="BL23" s="186">
        <f t="shared" si="8"/>
        <v>75.93</v>
      </c>
      <c r="BM23" s="38">
        <v>826</v>
      </c>
      <c r="BN23" s="38">
        <f t="shared" si="42"/>
        <v>62718.18</v>
      </c>
      <c r="BO23" s="38">
        <f t="shared" si="43"/>
        <v>98956.45</v>
      </c>
      <c r="BP23" s="38">
        <v>0</v>
      </c>
      <c r="BQ23" s="38">
        <f t="shared" si="44"/>
        <v>9.22</v>
      </c>
      <c r="BR23" s="38">
        <f t="shared" si="45"/>
        <v>43.87</v>
      </c>
      <c r="BS23" s="189">
        <f t="shared" si="46"/>
        <v>36236.62</v>
      </c>
      <c r="BT23" s="38">
        <f t="shared" si="47"/>
        <v>43.87</v>
      </c>
      <c r="BU23" s="38">
        <f t="shared" si="48"/>
        <v>36236.62</v>
      </c>
      <c r="BV23" s="166">
        <f t="shared" si="9"/>
        <v>4.46630769230769</v>
      </c>
      <c r="BW23" s="182">
        <f t="shared" si="10"/>
        <v>0.02</v>
      </c>
      <c r="BX23" s="166">
        <f t="shared" si="49"/>
        <v>17.612024374491</v>
      </c>
      <c r="BY23" s="182">
        <f t="shared" si="11"/>
        <v>278.74</v>
      </c>
      <c r="BZ23" s="182">
        <f t="shared" si="50"/>
        <v>5.19</v>
      </c>
      <c r="CA23" s="188">
        <f t="shared" si="51"/>
        <v>62.41</v>
      </c>
      <c r="CB23" s="165">
        <f t="shared" si="52"/>
        <v>0.0044592962848558</v>
      </c>
      <c r="CC23" s="194">
        <f t="shared" si="53"/>
        <v>0.0584613742944595</v>
      </c>
    </row>
    <row r="24" spans="1:81" ht="12.75">
      <c r="A24" s="1">
        <v>18</v>
      </c>
      <c r="B24" s="229" t="s">
        <v>29</v>
      </c>
      <c r="C24" s="160">
        <v>3525.5</v>
      </c>
      <c r="D24" s="140">
        <v>144</v>
      </c>
      <c r="E24" s="140">
        <v>63</v>
      </c>
      <c r="F24" s="140">
        <v>70.04</v>
      </c>
      <c r="G24" s="155">
        <v>2.8</v>
      </c>
      <c r="H24" s="155">
        <f t="shared" si="12"/>
        <v>81</v>
      </c>
      <c r="I24" s="182">
        <f t="shared" si="13"/>
        <v>226.8</v>
      </c>
      <c r="J24" s="165"/>
      <c r="K24" s="165"/>
      <c r="L24" s="182">
        <f t="shared" si="14"/>
        <v>0</v>
      </c>
      <c r="M24" s="182">
        <f t="shared" si="15"/>
        <v>226.8</v>
      </c>
      <c r="N24" s="182">
        <f t="shared" si="16"/>
        <v>296.84</v>
      </c>
      <c r="O24" s="202">
        <f t="shared" si="54"/>
        <v>312.32</v>
      </c>
      <c r="P24" s="268"/>
      <c r="Q24" s="182"/>
      <c r="R24" s="182">
        <f t="shared" si="17"/>
        <v>0</v>
      </c>
      <c r="S24" s="207">
        <f t="shared" si="18"/>
        <v>6.75826</v>
      </c>
      <c r="T24" s="207">
        <f t="shared" si="19"/>
        <v>0</v>
      </c>
      <c r="U24" s="207">
        <f t="shared" si="20"/>
        <v>0.05124</v>
      </c>
      <c r="V24" s="210">
        <f t="shared" si="55"/>
        <v>180.65</v>
      </c>
      <c r="W24" s="38"/>
      <c r="X24" s="188">
        <v>0.05</v>
      </c>
      <c r="Y24" s="189">
        <v>309.6</v>
      </c>
      <c r="Z24" s="188">
        <f t="shared" si="21"/>
        <v>0</v>
      </c>
      <c r="AA24" s="203">
        <f t="shared" si="22"/>
        <v>0</v>
      </c>
      <c r="AB24" s="188">
        <f t="shared" si="23"/>
        <v>3525.5</v>
      </c>
      <c r="AC24" s="204">
        <f t="shared" si="1"/>
        <v>0.05124</v>
      </c>
      <c r="AD24" s="188">
        <f t="shared" si="24"/>
        <v>15.48</v>
      </c>
      <c r="AE24" s="189">
        <f t="shared" si="25"/>
        <v>15.48</v>
      </c>
      <c r="AF24" s="260">
        <f t="shared" si="26"/>
        <v>477.49</v>
      </c>
      <c r="AG24" s="221">
        <v>477.49</v>
      </c>
      <c r="AH24" s="221">
        <v>477.49</v>
      </c>
      <c r="AI24" s="38">
        <v>13.11</v>
      </c>
      <c r="AJ24" s="189">
        <f t="shared" si="27"/>
        <v>6259.89</v>
      </c>
      <c r="AK24" s="260">
        <f t="shared" si="28"/>
        <v>32.27</v>
      </c>
      <c r="AL24" s="225">
        <v>32.27</v>
      </c>
      <c r="AM24" s="201">
        <f t="shared" si="29"/>
        <v>32.27</v>
      </c>
      <c r="AN24" s="182">
        <v>826</v>
      </c>
      <c r="AO24" s="188">
        <f t="shared" si="30"/>
        <v>26655.02</v>
      </c>
      <c r="AP24" s="266">
        <f t="shared" si="31"/>
        <v>0</v>
      </c>
      <c r="AQ24" s="263">
        <f t="shared" si="32"/>
        <v>116.88</v>
      </c>
      <c r="AR24" s="252">
        <f t="shared" si="33"/>
        <v>115.32</v>
      </c>
      <c r="AS24" s="249">
        <f t="shared" si="56"/>
        <v>120.925</v>
      </c>
      <c r="AT24" s="249">
        <f t="shared" si="3"/>
        <v>-37.875</v>
      </c>
      <c r="AU24" s="257">
        <f t="shared" si="4"/>
        <v>0.024</v>
      </c>
      <c r="AV24" s="257">
        <f t="shared" si="34"/>
        <v>0</v>
      </c>
      <c r="AW24" s="257">
        <v>1590.78</v>
      </c>
      <c r="AX24" s="199">
        <f t="shared" si="35"/>
        <v>0</v>
      </c>
      <c r="AY24" s="259">
        <f t="shared" si="5"/>
        <v>84.612</v>
      </c>
      <c r="AZ24" s="228">
        <v>83.05</v>
      </c>
      <c r="BA24" s="182">
        <v>826</v>
      </c>
      <c r="BB24" s="188">
        <f t="shared" si="36"/>
        <v>68599.3</v>
      </c>
      <c r="BC24" s="191">
        <f t="shared" si="6"/>
        <v>3525.5</v>
      </c>
      <c r="BD24" s="182">
        <f t="shared" si="7"/>
        <v>83.05</v>
      </c>
      <c r="BE24" s="188">
        <f t="shared" si="37"/>
        <v>68599.3</v>
      </c>
      <c r="BF24" s="186"/>
      <c r="BG24" s="182">
        <f t="shared" si="38"/>
        <v>0</v>
      </c>
      <c r="BH24" s="38"/>
      <c r="BI24" s="182">
        <f t="shared" si="39"/>
        <v>0</v>
      </c>
      <c r="BJ24" s="182">
        <f t="shared" si="40"/>
        <v>0</v>
      </c>
      <c r="BK24" s="188">
        <f t="shared" si="41"/>
        <v>0</v>
      </c>
      <c r="BL24" s="186">
        <f t="shared" si="8"/>
        <v>83.05</v>
      </c>
      <c r="BM24" s="38">
        <v>826</v>
      </c>
      <c r="BN24" s="38">
        <f t="shared" si="42"/>
        <v>68599.3</v>
      </c>
      <c r="BO24" s="38">
        <f t="shared" si="43"/>
        <v>101515.4</v>
      </c>
      <c r="BP24" s="38">
        <v>0</v>
      </c>
      <c r="BQ24" s="38">
        <f t="shared" si="44"/>
        <v>7.58</v>
      </c>
      <c r="BR24" s="38">
        <f t="shared" si="45"/>
        <v>39.85</v>
      </c>
      <c r="BS24" s="189">
        <f t="shared" si="46"/>
        <v>32916.1</v>
      </c>
      <c r="BT24" s="38">
        <f t="shared" si="47"/>
        <v>39.85</v>
      </c>
      <c r="BU24" s="38">
        <f t="shared" si="48"/>
        <v>32916.1</v>
      </c>
      <c r="BV24" s="166">
        <f t="shared" si="9"/>
        <v>3.31590277777778</v>
      </c>
      <c r="BW24" s="182">
        <f t="shared" si="10"/>
        <v>0.02</v>
      </c>
      <c r="BX24" s="166">
        <f t="shared" si="49"/>
        <v>19.4580343213729</v>
      </c>
      <c r="BY24" s="182">
        <f t="shared" si="11"/>
        <v>228.58</v>
      </c>
      <c r="BZ24" s="182">
        <f t="shared" si="50"/>
        <v>3.53</v>
      </c>
      <c r="CA24" s="188">
        <f t="shared" si="51"/>
        <v>68.94</v>
      </c>
      <c r="CB24" s="165">
        <f t="shared" si="52"/>
        <v>0.00439086654375266</v>
      </c>
      <c r="CC24" s="194">
        <f t="shared" si="53"/>
        <v>0.0575642603885974</v>
      </c>
    </row>
    <row r="25" spans="1:81" ht="12.75">
      <c r="A25" s="1">
        <v>19</v>
      </c>
      <c r="B25" s="229" t="s">
        <v>30</v>
      </c>
      <c r="C25" s="160">
        <v>3455.9</v>
      </c>
      <c r="D25" s="140">
        <v>145</v>
      </c>
      <c r="E25" s="140">
        <v>36</v>
      </c>
      <c r="F25" s="140">
        <v>41.44</v>
      </c>
      <c r="G25" s="155">
        <v>2.8</v>
      </c>
      <c r="H25" s="155">
        <f t="shared" si="12"/>
        <v>109</v>
      </c>
      <c r="I25" s="182">
        <f t="shared" si="13"/>
        <v>305.2</v>
      </c>
      <c r="J25" s="165"/>
      <c r="K25" s="165"/>
      <c r="L25" s="182">
        <f t="shared" si="14"/>
        <v>0</v>
      </c>
      <c r="M25" s="182">
        <f t="shared" si="15"/>
        <v>305.2</v>
      </c>
      <c r="N25" s="182">
        <f t="shared" si="16"/>
        <v>346.64</v>
      </c>
      <c r="O25" s="202">
        <f t="shared" si="54"/>
        <v>361.92</v>
      </c>
      <c r="P25" s="268"/>
      <c r="Q25" s="182"/>
      <c r="R25" s="182">
        <f t="shared" si="17"/>
        <v>0</v>
      </c>
      <c r="S25" s="207">
        <f t="shared" si="18"/>
        <v>6.04523</v>
      </c>
      <c r="T25" s="207">
        <f t="shared" si="19"/>
        <v>0</v>
      </c>
      <c r="U25" s="273">
        <f t="shared" si="20"/>
        <v>-0.00499</v>
      </c>
      <c r="V25" s="210">
        <f t="shared" si="55"/>
        <v>-17.24</v>
      </c>
      <c r="W25" s="38"/>
      <c r="X25" s="188">
        <v>0.05</v>
      </c>
      <c r="Y25" s="189">
        <v>305.6</v>
      </c>
      <c r="Z25" s="188">
        <f t="shared" si="21"/>
        <v>0</v>
      </c>
      <c r="AA25" s="203">
        <f t="shared" si="22"/>
        <v>0</v>
      </c>
      <c r="AB25" s="188">
        <f t="shared" si="23"/>
        <v>3455.9</v>
      </c>
      <c r="AC25" s="204">
        <f t="shared" si="1"/>
        <v>-0.00499</v>
      </c>
      <c r="AD25" s="188">
        <f t="shared" si="24"/>
        <v>15.28</v>
      </c>
      <c r="AE25" s="189">
        <f t="shared" si="25"/>
        <v>15.28</v>
      </c>
      <c r="AF25" s="260">
        <f t="shared" si="26"/>
        <v>329.4</v>
      </c>
      <c r="AG25" s="221">
        <v>329.4</v>
      </c>
      <c r="AH25" s="221">
        <v>329.4</v>
      </c>
      <c r="AI25" s="38">
        <v>13.11</v>
      </c>
      <c r="AJ25" s="189">
        <f t="shared" si="27"/>
        <v>4318.43</v>
      </c>
      <c r="AK25" s="260">
        <f t="shared" si="28"/>
        <v>19.913</v>
      </c>
      <c r="AL25" s="225">
        <v>19.913</v>
      </c>
      <c r="AM25" s="201">
        <f t="shared" si="29"/>
        <v>19.913</v>
      </c>
      <c r="AN25" s="182">
        <v>826</v>
      </c>
      <c r="AO25" s="188">
        <f t="shared" si="30"/>
        <v>16448.14</v>
      </c>
      <c r="AP25" s="266">
        <f t="shared" si="31"/>
        <v>0</v>
      </c>
      <c r="AQ25" s="263">
        <f t="shared" si="32"/>
        <v>82.12</v>
      </c>
      <c r="AR25" s="252">
        <f t="shared" si="33"/>
        <v>82.086</v>
      </c>
      <c r="AS25" s="249">
        <f t="shared" si="56"/>
        <v>118.537</v>
      </c>
      <c r="AT25" s="249">
        <f t="shared" si="3"/>
        <v>-56.364</v>
      </c>
      <c r="AU25" s="257">
        <f t="shared" si="4"/>
        <v>0.018</v>
      </c>
      <c r="AV25" s="257">
        <f t="shared" si="34"/>
        <v>0</v>
      </c>
      <c r="AW25" s="257">
        <v>1590.78</v>
      </c>
      <c r="AX25" s="199">
        <f t="shared" si="35"/>
        <v>0</v>
      </c>
      <c r="AY25" s="259">
        <f t="shared" si="5"/>
        <v>62.206</v>
      </c>
      <c r="AZ25" s="227">
        <v>62.173</v>
      </c>
      <c r="BA25" s="182">
        <v>826</v>
      </c>
      <c r="BB25" s="188">
        <f t="shared" si="36"/>
        <v>51354.9</v>
      </c>
      <c r="BC25" s="191">
        <f t="shared" si="6"/>
        <v>3455.9</v>
      </c>
      <c r="BD25" s="182">
        <f t="shared" si="7"/>
        <v>62.17</v>
      </c>
      <c r="BE25" s="188">
        <f t="shared" si="37"/>
        <v>51352.42</v>
      </c>
      <c r="BF25" s="186"/>
      <c r="BG25" s="182">
        <f t="shared" si="38"/>
        <v>0</v>
      </c>
      <c r="BH25" s="38"/>
      <c r="BI25" s="182">
        <f t="shared" si="39"/>
        <v>0</v>
      </c>
      <c r="BJ25" s="182">
        <f t="shared" si="40"/>
        <v>0</v>
      </c>
      <c r="BK25" s="188">
        <f t="shared" si="41"/>
        <v>0</v>
      </c>
      <c r="BL25" s="186">
        <f t="shared" si="8"/>
        <v>62.17</v>
      </c>
      <c r="BM25" s="38">
        <v>826</v>
      </c>
      <c r="BN25" s="38">
        <f t="shared" si="42"/>
        <v>51352.42</v>
      </c>
      <c r="BO25" s="38">
        <f t="shared" si="43"/>
        <v>72120.54</v>
      </c>
      <c r="BP25" s="38">
        <v>0</v>
      </c>
      <c r="BQ25" s="38">
        <f t="shared" si="44"/>
        <v>5.23</v>
      </c>
      <c r="BR25" s="38">
        <f t="shared" si="45"/>
        <v>25.14</v>
      </c>
      <c r="BS25" s="189">
        <f t="shared" si="46"/>
        <v>20765.64</v>
      </c>
      <c r="BT25" s="38">
        <f t="shared" si="47"/>
        <v>25.14</v>
      </c>
      <c r="BU25" s="38">
        <f t="shared" si="48"/>
        <v>20765.64</v>
      </c>
      <c r="BV25" s="166">
        <f t="shared" si="9"/>
        <v>2.27172413793103</v>
      </c>
      <c r="BW25" s="182">
        <f t="shared" si="10"/>
        <v>0.02</v>
      </c>
      <c r="BX25" s="166">
        <f t="shared" si="49"/>
        <v>14.8593477820539</v>
      </c>
      <c r="BY25" s="182">
        <f t="shared" si="11"/>
        <v>143.21</v>
      </c>
      <c r="BZ25" s="182">
        <f t="shared" si="50"/>
        <v>-0.31</v>
      </c>
      <c r="CA25" s="188">
        <f t="shared" si="51"/>
        <v>63.04</v>
      </c>
      <c r="CB25" s="165">
        <f t="shared" si="52"/>
        <v>0.0044214242310252</v>
      </c>
      <c r="CC25" s="194">
        <f t="shared" si="53"/>
        <v>0.0579648716687404</v>
      </c>
    </row>
    <row r="26" spans="1:81" ht="12.75">
      <c r="A26" s="1">
        <v>20</v>
      </c>
      <c r="B26" s="229" t="s">
        <v>31</v>
      </c>
      <c r="C26" s="160">
        <v>3505.6</v>
      </c>
      <c r="D26" s="140">
        <v>130</v>
      </c>
      <c r="E26" s="140">
        <v>34</v>
      </c>
      <c r="F26" s="140">
        <v>32.37</v>
      </c>
      <c r="G26" s="155">
        <v>2.8</v>
      </c>
      <c r="H26" s="155">
        <f t="shared" si="12"/>
        <v>96</v>
      </c>
      <c r="I26" s="182">
        <f t="shared" si="13"/>
        <v>268.8</v>
      </c>
      <c r="J26" s="165"/>
      <c r="K26" s="165"/>
      <c r="L26" s="182">
        <f t="shared" si="14"/>
        <v>0</v>
      </c>
      <c r="M26" s="182">
        <f t="shared" si="15"/>
        <v>268.8</v>
      </c>
      <c r="N26" s="182">
        <f t="shared" si="16"/>
        <v>301.17</v>
      </c>
      <c r="O26" s="202">
        <f t="shared" si="54"/>
        <v>314.49</v>
      </c>
      <c r="P26" s="268"/>
      <c r="Q26" s="182"/>
      <c r="R26" s="182">
        <f t="shared" si="17"/>
        <v>0</v>
      </c>
      <c r="S26" s="207">
        <f t="shared" si="18"/>
        <v>6.00117</v>
      </c>
      <c r="T26" s="207">
        <f t="shared" si="19"/>
        <v>0</v>
      </c>
      <c r="U26" s="207">
        <f t="shared" si="20"/>
        <v>0.03618</v>
      </c>
      <c r="V26" s="210">
        <f t="shared" si="55"/>
        <v>126.83</v>
      </c>
      <c r="W26" s="38"/>
      <c r="X26" s="188">
        <v>0.05</v>
      </c>
      <c r="Y26" s="189">
        <v>266.4</v>
      </c>
      <c r="Z26" s="188">
        <f t="shared" si="21"/>
        <v>0</v>
      </c>
      <c r="AA26" s="203">
        <f t="shared" si="22"/>
        <v>0</v>
      </c>
      <c r="AB26" s="188">
        <f t="shared" si="23"/>
        <v>3505.6</v>
      </c>
      <c r="AC26" s="204">
        <f t="shared" si="1"/>
        <v>0.03618</v>
      </c>
      <c r="AD26" s="188">
        <f t="shared" si="24"/>
        <v>13.32</v>
      </c>
      <c r="AE26" s="189">
        <f t="shared" si="25"/>
        <v>13.32</v>
      </c>
      <c r="AF26" s="260">
        <f t="shared" si="26"/>
        <v>428</v>
      </c>
      <c r="AG26" s="221">
        <v>428</v>
      </c>
      <c r="AH26" s="221">
        <v>428</v>
      </c>
      <c r="AI26" s="38">
        <v>13.11</v>
      </c>
      <c r="AJ26" s="189">
        <f t="shared" si="27"/>
        <v>5611.08</v>
      </c>
      <c r="AK26" s="260">
        <f t="shared" si="28"/>
        <v>25.685</v>
      </c>
      <c r="AL26" s="225">
        <v>25.685</v>
      </c>
      <c r="AM26" s="201">
        <f t="shared" si="29"/>
        <v>25.685</v>
      </c>
      <c r="AN26" s="182">
        <v>826</v>
      </c>
      <c r="AO26" s="188">
        <f t="shared" si="30"/>
        <v>21215.81</v>
      </c>
      <c r="AP26" s="266">
        <f t="shared" si="31"/>
        <v>0</v>
      </c>
      <c r="AQ26" s="263">
        <f t="shared" si="32"/>
        <v>99.3</v>
      </c>
      <c r="AR26" s="252">
        <f t="shared" si="33"/>
        <v>99.932</v>
      </c>
      <c r="AS26" s="249">
        <f t="shared" si="56"/>
        <v>120.242</v>
      </c>
      <c r="AT26" s="249">
        <f t="shared" si="3"/>
        <v>-45.995</v>
      </c>
      <c r="AU26" s="257">
        <f t="shared" si="4"/>
        <v>0.021</v>
      </c>
      <c r="AV26" s="257">
        <f t="shared" si="34"/>
        <v>0</v>
      </c>
      <c r="AW26" s="257">
        <v>1590.78</v>
      </c>
      <c r="AX26" s="199">
        <f t="shared" si="35"/>
        <v>0</v>
      </c>
      <c r="AY26" s="259">
        <f t="shared" si="5"/>
        <v>73.618</v>
      </c>
      <c r="AZ26" s="227">
        <v>74.247</v>
      </c>
      <c r="BA26" s="182">
        <v>826</v>
      </c>
      <c r="BB26" s="188">
        <f t="shared" si="36"/>
        <v>61328.02</v>
      </c>
      <c r="BC26" s="191">
        <f t="shared" si="6"/>
        <v>3505.6</v>
      </c>
      <c r="BD26" s="182">
        <f t="shared" si="7"/>
        <v>74.25</v>
      </c>
      <c r="BE26" s="188">
        <f t="shared" si="37"/>
        <v>61330.5</v>
      </c>
      <c r="BF26" s="186"/>
      <c r="BG26" s="182">
        <f t="shared" si="38"/>
        <v>0</v>
      </c>
      <c r="BH26" s="38"/>
      <c r="BI26" s="182">
        <f t="shared" si="39"/>
        <v>0</v>
      </c>
      <c r="BJ26" s="182">
        <f t="shared" si="40"/>
        <v>0</v>
      </c>
      <c r="BK26" s="188">
        <f t="shared" si="41"/>
        <v>0</v>
      </c>
      <c r="BL26" s="186">
        <f t="shared" si="8"/>
        <v>74.25</v>
      </c>
      <c r="BM26" s="38">
        <v>826</v>
      </c>
      <c r="BN26" s="38">
        <f t="shared" si="42"/>
        <v>61330.5</v>
      </c>
      <c r="BO26" s="38">
        <f t="shared" si="43"/>
        <v>88156.5</v>
      </c>
      <c r="BP26" s="38">
        <v>0</v>
      </c>
      <c r="BQ26" s="38">
        <f t="shared" si="44"/>
        <v>6.79</v>
      </c>
      <c r="BR26" s="38">
        <f t="shared" si="45"/>
        <v>32.48</v>
      </c>
      <c r="BS26" s="189">
        <f t="shared" si="46"/>
        <v>26828.48</v>
      </c>
      <c r="BT26" s="38">
        <f t="shared" si="47"/>
        <v>32.48</v>
      </c>
      <c r="BU26" s="38">
        <f t="shared" si="48"/>
        <v>26828.48</v>
      </c>
      <c r="BV26" s="166">
        <f t="shared" si="9"/>
        <v>3.29230769230769</v>
      </c>
      <c r="BW26" s="182">
        <f t="shared" si="10"/>
        <v>0.02</v>
      </c>
      <c r="BX26" s="166">
        <f t="shared" si="49"/>
        <v>17.4950079872204</v>
      </c>
      <c r="BY26" s="182">
        <f t="shared" si="11"/>
        <v>206.37</v>
      </c>
      <c r="BZ26" s="182">
        <f t="shared" si="50"/>
        <v>2.27</v>
      </c>
      <c r="CA26" s="188">
        <f t="shared" si="51"/>
        <v>62.68</v>
      </c>
      <c r="CB26" s="165"/>
      <c r="CC26" s="194">
        <f t="shared" si="53"/>
        <v>0</v>
      </c>
    </row>
    <row r="27" spans="1:81" ht="12.75">
      <c r="A27" s="1">
        <v>21</v>
      </c>
      <c r="B27" s="229" t="s">
        <v>32</v>
      </c>
      <c r="C27" s="160">
        <v>3484.9</v>
      </c>
      <c r="D27" s="140">
        <v>143</v>
      </c>
      <c r="E27" s="140">
        <v>27</v>
      </c>
      <c r="F27" s="140">
        <v>42.42</v>
      </c>
      <c r="G27" s="155">
        <v>2.8</v>
      </c>
      <c r="H27" s="155">
        <f t="shared" si="12"/>
        <v>116</v>
      </c>
      <c r="I27" s="182">
        <f t="shared" si="13"/>
        <v>324.8</v>
      </c>
      <c r="J27" s="165"/>
      <c r="K27" s="165"/>
      <c r="L27" s="182">
        <f t="shared" si="14"/>
        <v>0</v>
      </c>
      <c r="M27" s="182">
        <f t="shared" si="15"/>
        <v>324.8</v>
      </c>
      <c r="N27" s="182">
        <f t="shared" si="16"/>
        <v>367.31</v>
      </c>
      <c r="O27" s="202">
        <f t="shared" si="54"/>
        <v>382.11</v>
      </c>
      <c r="P27" s="268">
        <v>0.0889</v>
      </c>
      <c r="Q27" s="182">
        <f>(AJ27+AL27*1590.78)/AG27</f>
        <v>108.3</v>
      </c>
      <c r="R27" s="182">
        <f t="shared" si="17"/>
        <v>9.63</v>
      </c>
      <c r="S27" s="207">
        <f t="shared" si="18"/>
        <v>5.98371</v>
      </c>
      <c r="T27" s="207">
        <f t="shared" si="19"/>
        <v>0.53195</v>
      </c>
      <c r="U27" s="207">
        <f t="shared" si="20"/>
        <v>0.00731</v>
      </c>
      <c r="V27" s="210">
        <f t="shared" si="55"/>
        <v>25.49</v>
      </c>
      <c r="W27" s="38">
        <v>108.1</v>
      </c>
      <c r="X27" s="188">
        <v>0.05</v>
      </c>
      <c r="Y27" s="189">
        <v>296</v>
      </c>
      <c r="Z27" s="188">
        <f t="shared" si="21"/>
        <v>9.18</v>
      </c>
      <c r="AA27" s="203">
        <f t="shared" si="22"/>
        <v>0.459</v>
      </c>
      <c r="AB27" s="188">
        <f t="shared" si="23"/>
        <v>3593</v>
      </c>
      <c r="AC27" s="204">
        <f t="shared" si="1"/>
        <v>0.00709</v>
      </c>
      <c r="AD27" s="188">
        <f t="shared" si="24"/>
        <v>14.34</v>
      </c>
      <c r="AE27" s="189">
        <f t="shared" si="25"/>
        <v>14.8</v>
      </c>
      <c r="AF27" s="260">
        <f t="shared" si="26"/>
        <v>392.711</v>
      </c>
      <c r="AG27" s="221">
        <v>392.8</v>
      </c>
      <c r="AH27" s="221">
        <v>392.8</v>
      </c>
      <c r="AI27" s="38">
        <v>13.11</v>
      </c>
      <c r="AJ27" s="189">
        <f t="shared" si="27"/>
        <v>5149.61</v>
      </c>
      <c r="AK27" s="260">
        <f t="shared" si="28"/>
        <v>22.972</v>
      </c>
      <c r="AL27" s="225">
        <v>23.504</v>
      </c>
      <c r="AM27" s="201">
        <f t="shared" si="29"/>
        <v>23.504</v>
      </c>
      <c r="AN27" s="182">
        <v>826</v>
      </c>
      <c r="AO27" s="188">
        <f t="shared" si="30"/>
        <v>19414.3</v>
      </c>
      <c r="AP27" s="266">
        <f t="shared" si="31"/>
        <v>2.8</v>
      </c>
      <c r="AQ27" s="263">
        <f t="shared" si="32"/>
        <v>96.16</v>
      </c>
      <c r="AR27" s="252">
        <f t="shared" si="33"/>
        <v>97.292</v>
      </c>
      <c r="AS27" s="249">
        <f t="shared" si="56"/>
        <v>119.532</v>
      </c>
      <c r="AT27" s="249">
        <f t="shared" si="3"/>
        <v>-45.744</v>
      </c>
      <c r="AU27" s="257">
        <f t="shared" si="4"/>
        <v>0.021</v>
      </c>
      <c r="AV27" s="257">
        <f t="shared" si="34"/>
        <v>2.27</v>
      </c>
      <c r="AW27" s="257">
        <v>1590.78</v>
      </c>
      <c r="AX27" s="199">
        <f t="shared" si="35"/>
        <v>3611.07</v>
      </c>
      <c r="AY27" s="259">
        <f t="shared" si="5"/>
        <v>73.183</v>
      </c>
      <c r="AZ27" s="227">
        <v>73.788</v>
      </c>
      <c r="BA27" s="182">
        <v>826</v>
      </c>
      <c r="BB27" s="188">
        <f t="shared" si="36"/>
        <v>60948.89</v>
      </c>
      <c r="BC27" s="191">
        <f t="shared" si="6"/>
        <v>3484.9</v>
      </c>
      <c r="BD27" s="182">
        <f t="shared" si="7"/>
        <v>73.79</v>
      </c>
      <c r="BE27" s="188">
        <f t="shared" si="37"/>
        <v>60950.54</v>
      </c>
      <c r="BF27" s="186">
        <v>0.92</v>
      </c>
      <c r="BG27" s="182">
        <f t="shared" si="38"/>
        <v>759.92</v>
      </c>
      <c r="BH27" s="38">
        <v>1.54</v>
      </c>
      <c r="BI27" s="182">
        <f t="shared" si="39"/>
        <v>20.19</v>
      </c>
      <c r="BJ27" s="182">
        <f t="shared" si="40"/>
        <v>2.46</v>
      </c>
      <c r="BK27" s="188">
        <f t="shared" si="41"/>
        <v>780.11</v>
      </c>
      <c r="BL27" s="186">
        <f t="shared" si="8"/>
        <v>73.79</v>
      </c>
      <c r="BM27" s="38">
        <v>826</v>
      </c>
      <c r="BN27" s="38">
        <f t="shared" si="42"/>
        <v>60950.54</v>
      </c>
      <c r="BO27" s="38">
        <f t="shared" si="43"/>
        <v>85505.87</v>
      </c>
      <c r="BP27" s="38">
        <v>0</v>
      </c>
      <c r="BQ27" s="38">
        <f t="shared" si="44"/>
        <v>6.23</v>
      </c>
      <c r="BR27" s="38">
        <f t="shared" si="45"/>
        <v>29.73</v>
      </c>
      <c r="BS27" s="189">
        <f t="shared" si="46"/>
        <v>24556.98</v>
      </c>
      <c r="BT27" s="38">
        <f t="shared" si="47"/>
        <v>28.79</v>
      </c>
      <c r="BU27" s="38">
        <f t="shared" si="48"/>
        <v>23776.87</v>
      </c>
      <c r="BV27" s="166">
        <f t="shared" si="9"/>
        <v>2.74685314685315</v>
      </c>
      <c r="BW27" s="182">
        <f t="shared" si="10"/>
        <v>0.02</v>
      </c>
      <c r="BX27" s="166">
        <f t="shared" si="49"/>
        <v>17.489896410227</v>
      </c>
      <c r="BY27" s="182">
        <f t="shared" si="11"/>
        <v>166.27</v>
      </c>
      <c r="BZ27" s="182">
        <f t="shared" si="50"/>
        <v>0.44</v>
      </c>
      <c r="CA27" s="188">
        <f t="shared" si="51"/>
        <v>60.53</v>
      </c>
      <c r="CB27" s="165">
        <f t="shared" si="52"/>
        <v>0.00424689374157078</v>
      </c>
      <c r="CC27" s="194">
        <f t="shared" si="53"/>
        <v>0.0556767769519929</v>
      </c>
    </row>
    <row r="28" spans="1:81" s="248" customFormat="1" ht="12.75">
      <c r="A28" s="232">
        <v>22</v>
      </c>
      <c r="B28" s="229" t="s">
        <v>33</v>
      </c>
      <c r="C28" s="233">
        <v>6218.8</v>
      </c>
      <c r="D28" s="234">
        <v>272</v>
      </c>
      <c r="E28" s="234">
        <v>106</v>
      </c>
      <c r="F28" s="234">
        <v>104.8</v>
      </c>
      <c r="G28" s="235">
        <v>2.8</v>
      </c>
      <c r="H28" s="235">
        <f t="shared" si="12"/>
        <v>166</v>
      </c>
      <c r="I28" s="236">
        <f t="shared" si="13"/>
        <v>464.8</v>
      </c>
      <c r="J28" s="237"/>
      <c r="K28" s="237"/>
      <c r="L28" s="236">
        <f t="shared" si="14"/>
        <v>0</v>
      </c>
      <c r="M28" s="236">
        <f t="shared" si="15"/>
        <v>464.8</v>
      </c>
      <c r="N28" s="236">
        <f t="shared" si="16"/>
        <v>569.6</v>
      </c>
      <c r="O28" s="238">
        <f t="shared" si="54"/>
        <v>606.968</v>
      </c>
      <c r="P28" s="268"/>
      <c r="Q28" s="182"/>
      <c r="R28" s="182">
        <f t="shared" si="17"/>
        <v>0</v>
      </c>
      <c r="S28" s="207">
        <f t="shared" si="18"/>
        <v>5.81849</v>
      </c>
      <c r="T28" s="207">
        <f t="shared" si="19"/>
        <v>0</v>
      </c>
      <c r="U28" s="239">
        <f t="shared" si="20"/>
        <v>0.04305</v>
      </c>
      <c r="V28" s="236">
        <f t="shared" si="55"/>
        <v>267.73</v>
      </c>
      <c r="W28" s="240"/>
      <c r="X28" s="241">
        <v>0.06</v>
      </c>
      <c r="Y28" s="241">
        <v>622.8</v>
      </c>
      <c r="Z28" s="242">
        <f t="shared" si="21"/>
        <v>0</v>
      </c>
      <c r="AA28" s="243">
        <f t="shared" si="22"/>
        <v>0</v>
      </c>
      <c r="AB28" s="242">
        <f t="shared" si="23"/>
        <v>6218.8</v>
      </c>
      <c r="AC28" s="244">
        <f t="shared" si="1"/>
        <v>0.04305</v>
      </c>
      <c r="AD28" s="242">
        <f t="shared" si="24"/>
        <v>37.37</v>
      </c>
      <c r="AE28" s="241">
        <f t="shared" si="25"/>
        <v>37.37</v>
      </c>
      <c r="AF28" s="260">
        <f t="shared" si="26"/>
        <v>837.33</v>
      </c>
      <c r="AG28" s="221">
        <v>837.33</v>
      </c>
      <c r="AH28" s="221">
        <v>837.33</v>
      </c>
      <c r="AI28" s="240">
        <v>13.11</v>
      </c>
      <c r="AJ28" s="241">
        <f t="shared" si="27"/>
        <v>10977.4</v>
      </c>
      <c r="AK28" s="260">
        <f t="shared" si="28"/>
        <v>48.72</v>
      </c>
      <c r="AL28" s="225">
        <v>48.72</v>
      </c>
      <c r="AM28" s="201">
        <f t="shared" si="29"/>
        <v>48.72</v>
      </c>
      <c r="AN28" s="236">
        <v>826</v>
      </c>
      <c r="AO28" s="242">
        <f t="shared" si="30"/>
        <v>40242.72</v>
      </c>
      <c r="AP28" s="266">
        <f t="shared" si="31"/>
        <v>0</v>
      </c>
      <c r="AQ28" s="263">
        <f t="shared" si="32"/>
        <v>210.41</v>
      </c>
      <c r="AR28" s="253">
        <f t="shared" si="33"/>
        <v>209.62</v>
      </c>
      <c r="AS28" s="249">
        <f t="shared" si="56"/>
        <v>213.305</v>
      </c>
      <c r="AT28" s="249">
        <f t="shared" si="3"/>
        <v>-52.405</v>
      </c>
      <c r="AU28" s="257">
        <f t="shared" si="4"/>
        <v>0.026</v>
      </c>
      <c r="AV28" s="257">
        <f t="shared" si="34"/>
        <v>0</v>
      </c>
      <c r="AW28" s="257">
        <v>1590.78</v>
      </c>
      <c r="AX28" s="199">
        <f t="shared" si="35"/>
        <v>0</v>
      </c>
      <c r="AY28" s="259">
        <f t="shared" si="5"/>
        <v>161.689</v>
      </c>
      <c r="AZ28" s="227">
        <v>160.9</v>
      </c>
      <c r="BA28" s="236">
        <v>826</v>
      </c>
      <c r="BB28" s="242">
        <f t="shared" si="36"/>
        <v>132903.4</v>
      </c>
      <c r="BC28" s="191">
        <f t="shared" si="6"/>
        <v>6218.8</v>
      </c>
      <c r="BD28" s="236">
        <f t="shared" si="7"/>
        <v>160.9</v>
      </c>
      <c r="BE28" s="242">
        <f t="shared" si="37"/>
        <v>132903.4</v>
      </c>
      <c r="BF28" s="245"/>
      <c r="BG28" s="236">
        <f t="shared" si="38"/>
        <v>0</v>
      </c>
      <c r="BH28" s="240"/>
      <c r="BI28" s="236">
        <f t="shared" si="39"/>
        <v>0</v>
      </c>
      <c r="BJ28" s="236">
        <f t="shared" si="40"/>
        <v>0</v>
      </c>
      <c r="BK28" s="242">
        <f t="shared" si="41"/>
        <v>0</v>
      </c>
      <c r="BL28" s="245">
        <f t="shared" si="8"/>
        <v>160.9</v>
      </c>
      <c r="BM28" s="240">
        <v>826</v>
      </c>
      <c r="BN28" s="240">
        <f t="shared" si="42"/>
        <v>132903.4</v>
      </c>
      <c r="BO28" s="240">
        <f t="shared" si="43"/>
        <v>184123.66</v>
      </c>
      <c r="BP28" s="240">
        <v>0</v>
      </c>
      <c r="BQ28" s="240">
        <f t="shared" si="44"/>
        <v>13.29</v>
      </c>
      <c r="BR28" s="240">
        <f t="shared" si="45"/>
        <v>62.01</v>
      </c>
      <c r="BS28" s="241">
        <f t="shared" si="46"/>
        <v>51220.26</v>
      </c>
      <c r="BT28" s="240">
        <f t="shared" si="47"/>
        <v>62.01</v>
      </c>
      <c r="BU28" s="240">
        <f t="shared" si="48"/>
        <v>51220.26</v>
      </c>
      <c r="BV28" s="246">
        <f t="shared" si="9"/>
        <v>3.07841911764706</v>
      </c>
      <c r="BW28" s="236">
        <f t="shared" si="10"/>
        <v>0.03</v>
      </c>
      <c r="BX28" s="246">
        <f t="shared" si="49"/>
        <v>21.3712291760468</v>
      </c>
      <c r="BY28" s="236">
        <f t="shared" si="11"/>
        <v>188.31</v>
      </c>
      <c r="BZ28" s="236">
        <f t="shared" si="50"/>
        <v>2.63</v>
      </c>
      <c r="CA28" s="242">
        <f t="shared" si="51"/>
        <v>61.17</v>
      </c>
      <c r="CB28" s="237">
        <f t="shared" si="52"/>
        <v>0.00600887631054223</v>
      </c>
      <c r="CC28" s="247">
        <f t="shared" si="53"/>
        <v>0.0787763684312086</v>
      </c>
    </row>
    <row r="29" spans="1:81" ht="12.75">
      <c r="A29" s="1">
        <v>23</v>
      </c>
      <c r="B29" s="229" t="s">
        <v>34</v>
      </c>
      <c r="C29" s="160">
        <v>6074.7</v>
      </c>
      <c r="D29" s="140">
        <v>251</v>
      </c>
      <c r="E29" s="140">
        <v>50</v>
      </c>
      <c r="F29" s="140">
        <v>42.23</v>
      </c>
      <c r="G29" s="155">
        <v>2.8</v>
      </c>
      <c r="H29" s="155">
        <f t="shared" si="12"/>
        <v>201</v>
      </c>
      <c r="I29" s="182">
        <f t="shared" si="13"/>
        <v>562.8</v>
      </c>
      <c r="J29" s="165"/>
      <c r="K29" s="165"/>
      <c r="L29" s="182">
        <f t="shared" si="14"/>
        <v>0</v>
      </c>
      <c r="M29" s="182">
        <f t="shared" si="15"/>
        <v>562.8</v>
      </c>
      <c r="N29" s="182">
        <f t="shared" si="16"/>
        <v>609.78</v>
      </c>
      <c r="O29" s="202">
        <f t="shared" si="54"/>
        <v>645.528</v>
      </c>
      <c r="P29" s="268">
        <v>4.75</v>
      </c>
      <c r="Q29" s="182">
        <f>(AJ29+AL29*1590.78)/AG29</f>
        <v>106.88</v>
      </c>
      <c r="R29" s="182">
        <f t="shared" si="17"/>
        <v>507.68</v>
      </c>
      <c r="S29" s="207">
        <f t="shared" si="18"/>
        <v>5.89451</v>
      </c>
      <c r="T29" s="207">
        <f t="shared" si="19"/>
        <v>27.99892</v>
      </c>
      <c r="U29" s="207">
        <f t="shared" si="20"/>
        <v>0.01014</v>
      </c>
      <c r="V29" s="210">
        <f t="shared" si="55"/>
        <v>61.59</v>
      </c>
      <c r="W29" s="38">
        <v>116.2</v>
      </c>
      <c r="X29" s="189">
        <v>0.06</v>
      </c>
      <c r="Y29" s="189">
        <v>595.8</v>
      </c>
      <c r="Z29" s="188">
        <f t="shared" si="21"/>
        <v>11.4</v>
      </c>
      <c r="AA29" s="203">
        <f t="shared" si="22"/>
        <v>0.684</v>
      </c>
      <c r="AB29" s="188">
        <f t="shared" si="23"/>
        <v>6190.9</v>
      </c>
      <c r="AC29" s="204">
        <f t="shared" si="1"/>
        <v>0.00995</v>
      </c>
      <c r="AD29" s="188">
        <f t="shared" si="24"/>
        <v>35.07</v>
      </c>
      <c r="AE29" s="189">
        <f t="shared" si="25"/>
        <v>35.75</v>
      </c>
      <c r="AF29" s="260">
        <f t="shared" si="26"/>
        <v>666.62</v>
      </c>
      <c r="AG29" s="221">
        <v>671.37</v>
      </c>
      <c r="AH29" s="221">
        <v>671.37</v>
      </c>
      <c r="AI29" s="38">
        <v>13.11</v>
      </c>
      <c r="AJ29" s="189">
        <f t="shared" si="27"/>
        <v>8801.66</v>
      </c>
      <c r="AK29" s="260">
        <f t="shared" si="28"/>
        <v>11.575</v>
      </c>
      <c r="AL29" s="225">
        <v>39.574</v>
      </c>
      <c r="AM29" s="201">
        <f t="shared" si="29"/>
        <v>39.574</v>
      </c>
      <c r="AN29" s="182">
        <v>826</v>
      </c>
      <c r="AO29" s="188">
        <f t="shared" si="30"/>
        <v>32688.12</v>
      </c>
      <c r="AP29" s="266">
        <f t="shared" si="31"/>
        <v>30.32</v>
      </c>
      <c r="AQ29" s="263">
        <f t="shared" si="32"/>
        <v>133.07</v>
      </c>
      <c r="AR29" s="252">
        <f t="shared" si="33"/>
        <v>163.19</v>
      </c>
      <c r="AS29" s="249">
        <f t="shared" si="56"/>
        <v>208.362</v>
      </c>
      <c r="AT29" s="249">
        <f t="shared" si="3"/>
        <v>-84.746</v>
      </c>
      <c r="AU29" s="257">
        <f t="shared" si="4"/>
        <v>0.02</v>
      </c>
      <c r="AV29" s="257">
        <f t="shared" si="34"/>
        <v>2.324</v>
      </c>
      <c r="AW29" s="257">
        <v>1590.78</v>
      </c>
      <c r="AX29" s="199">
        <f t="shared" si="35"/>
        <v>3696.97</v>
      </c>
      <c r="AY29" s="259">
        <f t="shared" si="5"/>
        <v>121.494</v>
      </c>
      <c r="AZ29" s="227">
        <v>123.616</v>
      </c>
      <c r="BA29" s="182">
        <v>826</v>
      </c>
      <c r="BB29" s="188">
        <f t="shared" si="36"/>
        <v>102106.82</v>
      </c>
      <c r="BC29" s="191">
        <f t="shared" si="6"/>
        <v>6074.7</v>
      </c>
      <c r="BD29" s="182">
        <f t="shared" si="7"/>
        <v>123.62</v>
      </c>
      <c r="BE29" s="188">
        <f t="shared" si="37"/>
        <v>102110.12</v>
      </c>
      <c r="BF29" s="186"/>
      <c r="BG29" s="182">
        <f t="shared" si="38"/>
        <v>0</v>
      </c>
      <c r="BH29" s="38"/>
      <c r="BI29" s="182">
        <f t="shared" si="39"/>
        <v>0</v>
      </c>
      <c r="BJ29" s="182">
        <f t="shared" si="40"/>
        <v>0</v>
      </c>
      <c r="BK29" s="188">
        <f t="shared" si="41"/>
        <v>0</v>
      </c>
      <c r="BL29" s="186">
        <f t="shared" si="8"/>
        <v>123.62</v>
      </c>
      <c r="BM29" s="38">
        <v>826</v>
      </c>
      <c r="BN29" s="38">
        <f t="shared" si="42"/>
        <v>102110.12</v>
      </c>
      <c r="BO29" s="38">
        <f t="shared" si="43"/>
        <v>143596.8</v>
      </c>
      <c r="BP29" s="38">
        <v>0</v>
      </c>
      <c r="BQ29" s="38">
        <f t="shared" si="44"/>
        <v>10.66</v>
      </c>
      <c r="BR29" s="38">
        <f t="shared" si="45"/>
        <v>50.23</v>
      </c>
      <c r="BS29" s="189">
        <f t="shared" si="46"/>
        <v>41489.98</v>
      </c>
      <c r="BT29" s="38">
        <f t="shared" si="47"/>
        <v>50.23</v>
      </c>
      <c r="BU29" s="38">
        <f t="shared" si="48"/>
        <v>41489.98</v>
      </c>
      <c r="BV29" s="166">
        <f t="shared" si="9"/>
        <v>2.67478087649402</v>
      </c>
      <c r="BW29" s="182">
        <f t="shared" si="10"/>
        <v>0.02</v>
      </c>
      <c r="BX29" s="166">
        <f t="shared" si="49"/>
        <v>16.8090802838</v>
      </c>
      <c r="BY29" s="182">
        <f t="shared" si="11"/>
        <v>165.3</v>
      </c>
      <c r="BZ29" s="182">
        <f t="shared" si="50"/>
        <v>0.63</v>
      </c>
      <c r="CA29" s="188">
        <f t="shared" si="51"/>
        <v>61.8</v>
      </c>
      <c r="CB29" s="165">
        <f t="shared" si="52"/>
        <v>0.00588473504864438</v>
      </c>
      <c r="CC29" s="194">
        <f t="shared" si="53"/>
        <v>0.0771488764877278</v>
      </c>
    </row>
    <row r="30" spans="1:81" ht="12.75">
      <c r="A30" s="1">
        <v>24</v>
      </c>
      <c r="B30" s="229" t="s">
        <v>35</v>
      </c>
      <c r="C30" s="160">
        <v>3426.1</v>
      </c>
      <c r="D30" s="140">
        <v>145</v>
      </c>
      <c r="E30" s="140">
        <v>43</v>
      </c>
      <c r="F30" s="140">
        <v>69.57</v>
      </c>
      <c r="G30" s="155">
        <v>2.8</v>
      </c>
      <c r="H30" s="155">
        <f t="shared" si="12"/>
        <v>102</v>
      </c>
      <c r="I30" s="182">
        <f t="shared" si="13"/>
        <v>285.6</v>
      </c>
      <c r="J30" s="165"/>
      <c r="K30" s="165"/>
      <c r="L30" s="182">
        <f t="shared" si="14"/>
        <v>0</v>
      </c>
      <c r="M30" s="182">
        <f t="shared" si="15"/>
        <v>285.6</v>
      </c>
      <c r="N30" s="182">
        <f t="shared" si="16"/>
        <v>356.83</v>
      </c>
      <c r="O30" s="202">
        <f t="shared" si="54"/>
        <v>372.24</v>
      </c>
      <c r="P30" s="268">
        <v>1.662</v>
      </c>
      <c r="Q30" s="182">
        <f>(AJ30+AL30*1590.78)/AG30</f>
        <v>109.06</v>
      </c>
      <c r="R30" s="182">
        <f t="shared" si="17"/>
        <v>181.26</v>
      </c>
      <c r="S30" s="207">
        <f t="shared" si="18"/>
        <v>6.03177</v>
      </c>
      <c r="T30" s="207">
        <f t="shared" si="19"/>
        <v>10.0248</v>
      </c>
      <c r="U30" s="207">
        <f t="shared" si="20"/>
        <v>0.02099</v>
      </c>
      <c r="V30" s="210">
        <f t="shared" si="55"/>
        <v>71.9</v>
      </c>
      <c r="W30" s="38">
        <v>155.1</v>
      </c>
      <c r="X30" s="189">
        <v>0.05</v>
      </c>
      <c r="Y30" s="189">
        <v>308.2</v>
      </c>
      <c r="Z30" s="188">
        <f t="shared" si="21"/>
        <v>13.95</v>
      </c>
      <c r="AA30" s="203">
        <f t="shared" si="22"/>
        <v>0.698</v>
      </c>
      <c r="AB30" s="188">
        <f t="shared" si="23"/>
        <v>3581.2</v>
      </c>
      <c r="AC30" s="204">
        <f t="shared" si="1"/>
        <v>0.02008</v>
      </c>
      <c r="AD30" s="188">
        <f t="shared" si="24"/>
        <v>14.71</v>
      </c>
      <c r="AE30" s="188">
        <f t="shared" si="25"/>
        <v>15.41</v>
      </c>
      <c r="AF30" s="260">
        <f t="shared" si="26"/>
        <v>427.068</v>
      </c>
      <c r="AG30" s="221">
        <v>428.73</v>
      </c>
      <c r="AH30" s="221">
        <v>428.73</v>
      </c>
      <c r="AI30" s="182">
        <v>13.11</v>
      </c>
      <c r="AJ30" s="188">
        <f t="shared" si="27"/>
        <v>5620.65</v>
      </c>
      <c r="AK30" s="260">
        <f t="shared" si="28"/>
        <v>15.835</v>
      </c>
      <c r="AL30" s="225">
        <v>25.86</v>
      </c>
      <c r="AM30" s="201">
        <f t="shared" si="29"/>
        <v>25.86</v>
      </c>
      <c r="AN30" s="182">
        <v>826</v>
      </c>
      <c r="AO30" s="188">
        <f t="shared" si="30"/>
        <v>21360.36</v>
      </c>
      <c r="AP30" s="266">
        <f t="shared" si="31"/>
        <v>13.59</v>
      </c>
      <c r="AQ30" s="263">
        <f t="shared" si="32"/>
        <v>94.64</v>
      </c>
      <c r="AR30" s="252">
        <f t="shared" si="33"/>
        <v>108.34</v>
      </c>
      <c r="AS30" s="249">
        <f t="shared" si="56"/>
        <v>117.515</v>
      </c>
      <c r="AT30" s="249">
        <f t="shared" si="3"/>
        <v>-35.035</v>
      </c>
      <c r="AU30" s="257">
        <f t="shared" si="4"/>
        <v>0.023</v>
      </c>
      <c r="AV30" s="257">
        <f t="shared" si="34"/>
        <v>3.567</v>
      </c>
      <c r="AW30" s="257">
        <v>1590.78</v>
      </c>
      <c r="AX30" s="199">
        <f t="shared" si="35"/>
        <v>5674.31</v>
      </c>
      <c r="AY30" s="259">
        <f t="shared" si="5"/>
        <v>78.8</v>
      </c>
      <c r="AZ30" s="228">
        <v>82.48</v>
      </c>
      <c r="BA30" s="182">
        <v>826</v>
      </c>
      <c r="BB30" s="188">
        <f t="shared" si="36"/>
        <v>68128.48</v>
      </c>
      <c r="BC30" s="191">
        <f t="shared" si="6"/>
        <v>3426.1</v>
      </c>
      <c r="BD30" s="182">
        <f t="shared" si="7"/>
        <v>82.48</v>
      </c>
      <c r="BE30" s="188">
        <f t="shared" si="37"/>
        <v>68128.48</v>
      </c>
      <c r="BF30" s="186"/>
      <c r="BG30" s="182">
        <f t="shared" si="38"/>
        <v>0</v>
      </c>
      <c r="BH30" s="38"/>
      <c r="BI30" s="182">
        <f t="shared" si="39"/>
        <v>0</v>
      </c>
      <c r="BJ30" s="182">
        <f t="shared" si="40"/>
        <v>0</v>
      </c>
      <c r="BK30" s="188">
        <f t="shared" si="41"/>
        <v>0</v>
      </c>
      <c r="BL30" s="186">
        <f t="shared" si="8"/>
        <v>82.48</v>
      </c>
      <c r="BM30" s="38">
        <v>826</v>
      </c>
      <c r="BN30" s="38">
        <f t="shared" si="42"/>
        <v>68128.48</v>
      </c>
      <c r="BO30" s="38">
        <f t="shared" si="43"/>
        <v>95105.64</v>
      </c>
      <c r="BP30" s="38">
        <v>0</v>
      </c>
      <c r="BQ30" s="38">
        <f t="shared" si="44"/>
        <v>6.8</v>
      </c>
      <c r="BR30" s="38">
        <f t="shared" si="45"/>
        <v>32.66</v>
      </c>
      <c r="BS30" s="189">
        <f t="shared" si="46"/>
        <v>26977.16</v>
      </c>
      <c r="BT30" s="38">
        <f t="shared" si="47"/>
        <v>32.66</v>
      </c>
      <c r="BU30" s="38">
        <f t="shared" si="48"/>
        <v>26977.16</v>
      </c>
      <c r="BV30" s="166">
        <f t="shared" si="9"/>
        <v>2.95675862068966</v>
      </c>
      <c r="BW30" s="182">
        <f t="shared" si="10"/>
        <v>0.02</v>
      </c>
      <c r="BX30" s="166">
        <f t="shared" si="49"/>
        <v>19.8851405388051</v>
      </c>
      <c r="BY30" s="182">
        <f t="shared" si="11"/>
        <v>186.05</v>
      </c>
      <c r="BZ30" s="182">
        <f t="shared" si="50"/>
        <v>1.32</v>
      </c>
      <c r="CA30" s="188">
        <f t="shared" si="51"/>
        <v>62.92</v>
      </c>
      <c r="CB30" s="165"/>
      <c r="CC30" s="194">
        <f t="shared" si="53"/>
        <v>0</v>
      </c>
    </row>
    <row r="31" spans="1:81" ht="12.75">
      <c r="A31" s="1">
        <v>25</v>
      </c>
      <c r="B31" s="229" t="s">
        <v>36</v>
      </c>
      <c r="C31" s="160">
        <v>3350.4</v>
      </c>
      <c r="D31" s="140">
        <v>130</v>
      </c>
      <c r="E31" s="140">
        <v>21</v>
      </c>
      <c r="F31" s="140">
        <v>35.4</v>
      </c>
      <c r="G31" s="155">
        <v>2.8</v>
      </c>
      <c r="H31" s="155">
        <f t="shared" si="12"/>
        <v>109</v>
      </c>
      <c r="I31" s="182">
        <f t="shared" si="13"/>
        <v>305.2</v>
      </c>
      <c r="J31" s="165"/>
      <c r="K31" s="165"/>
      <c r="L31" s="182">
        <f t="shared" si="14"/>
        <v>0</v>
      </c>
      <c r="M31" s="182">
        <f t="shared" si="15"/>
        <v>305.2</v>
      </c>
      <c r="N31" s="182">
        <f t="shared" si="16"/>
        <v>342.77</v>
      </c>
      <c r="O31" s="202">
        <f t="shared" si="54"/>
        <v>357.685</v>
      </c>
      <c r="P31" s="268">
        <v>2.168</v>
      </c>
      <c r="Q31" s="182">
        <f>(AJ31+AL31*1590.78)/AG31</f>
        <v>107.91</v>
      </c>
      <c r="R31" s="182">
        <f t="shared" si="17"/>
        <v>233.95</v>
      </c>
      <c r="S31" s="207">
        <f t="shared" si="18"/>
        <v>5.95961</v>
      </c>
      <c r="T31" s="207">
        <f t="shared" si="19"/>
        <v>12.92043</v>
      </c>
      <c r="U31" s="207">
        <f t="shared" si="20"/>
        <v>0.05615</v>
      </c>
      <c r="V31" s="210">
        <f t="shared" si="55"/>
        <v>188.12</v>
      </c>
      <c r="W31" s="38">
        <v>243.1</v>
      </c>
      <c r="X31" s="189">
        <v>0.05</v>
      </c>
      <c r="Y31" s="189">
        <v>298.3</v>
      </c>
      <c r="Z31" s="188">
        <f t="shared" si="21"/>
        <v>21.64</v>
      </c>
      <c r="AA31" s="203">
        <f t="shared" si="22"/>
        <v>1.082</v>
      </c>
      <c r="AB31" s="188">
        <f t="shared" si="23"/>
        <v>3593.5</v>
      </c>
      <c r="AC31" s="204">
        <f t="shared" si="1"/>
        <v>0.05235</v>
      </c>
      <c r="AD31" s="188">
        <f t="shared" si="24"/>
        <v>13.84</v>
      </c>
      <c r="AE31" s="188">
        <f t="shared" si="25"/>
        <v>14.92</v>
      </c>
      <c r="AF31" s="260">
        <f t="shared" si="26"/>
        <v>528.722</v>
      </c>
      <c r="AG31" s="221">
        <v>530.89</v>
      </c>
      <c r="AH31" s="221">
        <v>530.89</v>
      </c>
      <c r="AI31" s="182">
        <v>13.11</v>
      </c>
      <c r="AJ31" s="188">
        <f t="shared" si="27"/>
        <v>6959.97</v>
      </c>
      <c r="AK31" s="260">
        <f t="shared" si="28"/>
        <v>18.719</v>
      </c>
      <c r="AL31" s="225">
        <v>31.639</v>
      </c>
      <c r="AM31" s="201">
        <f t="shared" si="29"/>
        <v>31.639</v>
      </c>
      <c r="AN31" s="182">
        <v>826</v>
      </c>
      <c r="AO31" s="188">
        <f t="shared" si="30"/>
        <v>26133.81</v>
      </c>
      <c r="AP31" s="266">
        <f t="shared" si="31"/>
        <v>17.3</v>
      </c>
      <c r="AQ31" s="263">
        <f t="shared" si="32"/>
        <v>79.03</v>
      </c>
      <c r="AR31" s="252">
        <f t="shared" si="33"/>
        <v>96.197</v>
      </c>
      <c r="AS31" s="249">
        <f t="shared" si="56"/>
        <v>114.919</v>
      </c>
      <c r="AT31" s="249">
        <f t="shared" si="3"/>
        <v>-50.361</v>
      </c>
      <c r="AU31" s="257">
        <f t="shared" si="4"/>
        <v>0.018</v>
      </c>
      <c r="AV31" s="257">
        <f t="shared" si="34"/>
        <v>4.376</v>
      </c>
      <c r="AW31" s="257">
        <v>1590.78</v>
      </c>
      <c r="AX31" s="199">
        <f t="shared" si="35"/>
        <v>6961.25</v>
      </c>
      <c r="AY31" s="259">
        <f t="shared" si="5"/>
        <v>60.307</v>
      </c>
      <c r="AZ31" s="227">
        <v>64.558</v>
      </c>
      <c r="BA31" s="182">
        <v>826</v>
      </c>
      <c r="BB31" s="188">
        <f t="shared" si="36"/>
        <v>53324.91</v>
      </c>
      <c r="BC31" s="191">
        <f t="shared" si="6"/>
        <v>3350.4</v>
      </c>
      <c r="BD31" s="182">
        <f t="shared" si="7"/>
        <v>64.56</v>
      </c>
      <c r="BE31" s="188">
        <f t="shared" si="37"/>
        <v>53326.56</v>
      </c>
      <c r="BF31" s="186"/>
      <c r="BG31" s="182">
        <f t="shared" si="38"/>
        <v>0</v>
      </c>
      <c r="BH31" s="38"/>
      <c r="BI31" s="182">
        <f t="shared" si="39"/>
        <v>0</v>
      </c>
      <c r="BJ31" s="182">
        <f t="shared" si="40"/>
        <v>0</v>
      </c>
      <c r="BK31" s="188">
        <f t="shared" si="41"/>
        <v>0</v>
      </c>
      <c r="BL31" s="186">
        <f t="shared" si="8"/>
        <v>64.56</v>
      </c>
      <c r="BM31" s="38">
        <v>826</v>
      </c>
      <c r="BN31" s="38">
        <f t="shared" si="42"/>
        <v>53326.56</v>
      </c>
      <c r="BO31" s="38">
        <f t="shared" si="43"/>
        <v>86422.73</v>
      </c>
      <c r="BP31" s="38">
        <v>0</v>
      </c>
      <c r="BQ31" s="38">
        <f t="shared" si="44"/>
        <v>8.43</v>
      </c>
      <c r="BR31" s="38">
        <f t="shared" si="45"/>
        <v>40.07</v>
      </c>
      <c r="BS31" s="189">
        <f t="shared" si="46"/>
        <v>33097.82</v>
      </c>
      <c r="BT31" s="38">
        <f t="shared" si="47"/>
        <v>40.07</v>
      </c>
      <c r="BU31" s="38">
        <f t="shared" si="48"/>
        <v>33097.82</v>
      </c>
      <c r="BV31" s="166">
        <f t="shared" si="9"/>
        <v>4.08376923076923</v>
      </c>
      <c r="BW31" s="182">
        <f t="shared" si="10"/>
        <v>0.02</v>
      </c>
      <c r="BX31" s="166">
        <f t="shared" si="49"/>
        <v>15.9164756446991</v>
      </c>
      <c r="BY31" s="182">
        <f t="shared" si="11"/>
        <v>254.6</v>
      </c>
      <c r="BZ31" s="182">
        <f t="shared" si="50"/>
        <v>3.5</v>
      </c>
      <c r="CA31" s="188">
        <f t="shared" si="51"/>
        <v>62.34</v>
      </c>
      <c r="CB31" s="165"/>
      <c r="CC31" s="194">
        <f t="shared" si="53"/>
        <v>0</v>
      </c>
    </row>
    <row r="32" spans="1:81" s="248" customFormat="1" ht="12.75">
      <c r="A32" s="232">
        <v>26</v>
      </c>
      <c r="B32" s="229" t="s">
        <v>37</v>
      </c>
      <c r="C32" s="233">
        <v>3480.9</v>
      </c>
      <c r="D32" s="234">
        <v>156</v>
      </c>
      <c r="E32" s="234">
        <v>33</v>
      </c>
      <c r="F32" s="234">
        <v>29.91</v>
      </c>
      <c r="G32" s="235">
        <v>2.8</v>
      </c>
      <c r="H32" s="235">
        <f t="shared" si="12"/>
        <v>123</v>
      </c>
      <c r="I32" s="236">
        <f t="shared" si="13"/>
        <v>344.4</v>
      </c>
      <c r="J32" s="237"/>
      <c r="K32" s="237"/>
      <c r="L32" s="236">
        <f t="shared" si="14"/>
        <v>0</v>
      </c>
      <c r="M32" s="236">
        <f t="shared" si="15"/>
        <v>344.4</v>
      </c>
      <c r="N32" s="236">
        <f t="shared" si="16"/>
        <v>374.49</v>
      </c>
      <c r="O32" s="238">
        <f t="shared" si="54"/>
        <v>389.49</v>
      </c>
      <c r="P32" s="268">
        <v>0.183</v>
      </c>
      <c r="Q32" s="182">
        <f>(AJ32+AL32*1590.78)/AG32</f>
        <v>106.05</v>
      </c>
      <c r="R32" s="182">
        <f t="shared" si="17"/>
        <v>19.41</v>
      </c>
      <c r="S32" s="207">
        <f t="shared" si="18"/>
        <v>5.84266</v>
      </c>
      <c r="T32" s="207">
        <f t="shared" si="19"/>
        <v>1.06921</v>
      </c>
      <c r="U32" s="239">
        <f t="shared" si="20"/>
        <v>0.01249</v>
      </c>
      <c r="V32" s="236">
        <f t="shared" si="55"/>
        <v>43.47</v>
      </c>
      <c r="W32" s="240">
        <v>44.4</v>
      </c>
      <c r="X32" s="241">
        <v>0.05</v>
      </c>
      <c r="Y32" s="241">
        <v>300</v>
      </c>
      <c r="Z32" s="242">
        <f t="shared" si="21"/>
        <v>3.83</v>
      </c>
      <c r="AA32" s="243">
        <f t="shared" si="22"/>
        <v>0.192</v>
      </c>
      <c r="AB32" s="242">
        <f t="shared" si="23"/>
        <v>3525.3</v>
      </c>
      <c r="AC32" s="244">
        <f t="shared" si="1"/>
        <v>0.01233</v>
      </c>
      <c r="AD32" s="242">
        <f t="shared" si="24"/>
        <v>14.81</v>
      </c>
      <c r="AE32" s="242">
        <f t="shared" si="25"/>
        <v>15</v>
      </c>
      <c r="AF32" s="260">
        <f t="shared" si="26"/>
        <v>417.777</v>
      </c>
      <c r="AG32" s="221">
        <v>417.96</v>
      </c>
      <c r="AH32" s="221">
        <v>417.96</v>
      </c>
      <c r="AI32" s="236">
        <v>13.11</v>
      </c>
      <c r="AJ32" s="242">
        <f t="shared" si="27"/>
        <v>5479.46</v>
      </c>
      <c r="AK32" s="260">
        <f t="shared" si="28"/>
        <v>23.351</v>
      </c>
      <c r="AL32" s="225">
        <v>24.42</v>
      </c>
      <c r="AM32" s="201">
        <f t="shared" si="29"/>
        <v>24.42</v>
      </c>
      <c r="AN32" s="236">
        <v>826</v>
      </c>
      <c r="AO32" s="242">
        <f t="shared" si="30"/>
        <v>20170.92</v>
      </c>
      <c r="AP32" s="266">
        <f t="shared" si="31"/>
        <v>2.05</v>
      </c>
      <c r="AQ32" s="263">
        <f t="shared" si="32"/>
        <v>99.93</v>
      </c>
      <c r="AR32" s="253">
        <f t="shared" si="33"/>
        <v>103.14</v>
      </c>
      <c r="AS32" s="249">
        <f t="shared" si="56"/>
        <v>119.395</v>
      </c>
      <c r="AT32" s="249">
        <f t="shared" si="3"/>
        <v>-40.675</v>
      </c>
      <c r="AU32" s="257">
        <f t="shared" si="4"/>
        <v>0.022</v>
      </c>
      <c r="AV32" s="257">
        <f t="shared" si="34"/>
        <v>0.977</v>
      </c>
      <c r="AW32" s="257">
        <v>1590.78</v>
      </c>
      <c r="AX32" s="199">
        <f t="shared" si="35"/>
        <v>1554.19</v>
      </c>
      <c r="AY32" s="259">
        <f t="shared" si="5"/>
        <v>76.58</v>
      </c>
      <c r="AZ32" s="227">
        <v>78.72</v>
      </c>
      <c r="BA32" s="236">
        <v>826</v>
      </c>
      <c r="BB32" s="242">
        <f t="shared" si="36"/>
        <v>65022.72</v>
      </c>
      <c r="BC32" s="191">
        <f t="shared" si="6"/>
        <v>3480.9</v>
      </c>
      <c r="BD32" s="236">
        <f t="shared" si="7"/>
        <v>78.72</v>
      </c>
      <c r="BE32" s="242">
        <f t="shared" si="37"/>
        <v>65022.72</v>
      </c>
      <c r="BF32" s="245"/>
      <c r="BG32" s="236">
        <f t="shared" si="38"/>
        <v>0</v>
      </c>
      <c r="BH32" s="240"/>
      <c r="BI32" s="236">
        <f t="shared" si="39"/>
        <v>0</v>
      </c>
      <c r="BJ32" s="236">
        <f t="shared" si="40"/>
        <v>0</v>
      </c>
      <c r="BK32" s="242">
        <f t="shared" si="41"/>
        <v>0</v>
      </c>
      <c r="BL32" s="245">
        <f t="shared" si="8"/>
        <v>78.72</v>
      </c>
      <c r="BM32" s="240">
        <v>826</v>
      </c>
      <c r="BN32" s="240">
        <f t="shared" si="42"/>
        <v>65022.72</v>
      </c>
      <c r="BO32" s="240">
        <f t="shared" si="43"/>
        <v>90670.02</v>
      </c>
      <c r="BP32" s="240">
        <v>0</v>
      </c>
      <c r="BQ32" s="240">
        <f t="shared" si="44"/>
        <v>6.63</v>
      </c>
      <c r="BR32" s="240">
        <f t="shared" si="45"/>
        <v>31.05</v>
      </c>
      <c r="BS32" s="241">
        <f t="shared" si="46"/>
        <v>25647.3</v>
      </c>
      <c r="BT32" s="240">
        <f t="shared" si="47"/>
        <v>31.05</v>
      </c>
      <c r="BU32" s="240">
        <f t="shared" si="48"/>
        <v>25647.3</v>
      </c>
      <c r="BV32" s="246">
        <f t="shared" si="9"/>
        <v>2.67923076923077</v>
      </c>
      <c r="BW32" s="236">
        <f t="shared" si="10"/>
        <v>0.02</v>
      </c>
      <c r="BX32" s="246">
        <f t="shared" si="49"/>
        <v>18.6798586572438</v>
      </c>
      <c r="BY32" s="236">
        <f t="shared" si="11"/>
        <v>164.41</v>
      </c>
      <c r="BZ32" s="236">
        <f t="shared" si="50"/>
        <v>0.77</v>
      </c>
      <c r="CA32" s="242">
        <f t="shared" si="51"/>
        <v>61.36</v>
      </c>
      <c r="CB32" s="237">
        <f t="shared" si="52"/>
        <v>0.00430923037145566</v>
      </c>
      <c r="CC32" s="247">
        <f t="shared" si="53"/>
        <v>0.0564940101697837</v>
      </c>
    </row>
    <row r="33" spans="1:81" ht="12.75">
      <c r="A33" s="1">
        <v>27</v>
      </c>
      <c r="B33" s="229" t="s">
        <v>38</v>
      </c>
      <c r="C33" s="160">
        <v>3592.6</v>
      </c>
      <c r="D33" s="140">
        <v>151</v>
      </c>
      <c r="E33" s="140">
        <v>40</v>
      </c>
      <c r="F33" s="140">
        <v>20.54</v>
      </c>
      <c r="G33" s="155">
        <v>2.8</v>
      </c>
      <c r="H33" s="155">
        <f t="shared" si="12"/>
        <v>111</v>
      </c>
      <c r="I33" s="182">
        <f t="shared" si="13"/>
        <v>310.8</v>
      </c>
      <c r="J33" s="165"/>
      <c r="K33" s="165"/>
      <c r="L33" s="182">
        <f t="shared" si="14"/>
        <v>0</v>
      </c>
      <c r="M33" s="182">
        <f t="shared" si="15"/>
        <v>310.8</v>
      </c>
      <c r="N33" s="182">
        <f t="shared" si="16"/>
        <v>331.34</v>
      </c>
      <c r="O33" s="202">
        <f t="shared" si="54"/>
        <v>347.32</v>
      </c>
      <c r="P33" s="268"/>
      <c r="Q33" s="182"/>
      <c r="R33" s="182">
        <f t="shared" si="17"/>
        <v>0</v>
      </c>
      <c r="S33" s="207">
        <f t="shared" si="18"/>
        <v>6.0443</v>
      </c>
      <c r="T33" s="207">
        <f t="shared" si="19"/>
        <v>0</v>
      </c>
      <c r="U33" s="207">
        <f t="shared" si="20"/>
        <v>0.06964</v>
      </c>
      <c r="V33" s="210">
        <f t="shared" si="55"/>
        <v>250.2</v>
      </c>
      <c r="W33" s="38"/>
      <c r="X33" s="189">
        <v>0.05</v>
      </c>
      <c r="Y33" s="189">
        <v>319.6</v>
      </c>
      <c r="Z33" s="188">
        <f t="shared" si="21"/>
        <v>0</v>
      </c>
      <c r="AA33" s="203">
        <f t="shared" si="22"/>
        <v>0</v>
      </c>
      <c r="AB33" s="188">
        <f t="shared" si="23"/>
        <v>3592.6</v>
      </c>
      <c r="AC33" s="204">
        <f t="shared" si="1"/>
        <v>0.06964</v>
      </c>
      <c r="AD33" s="188">
        <f t="shared" si="24"/>
        <v>15.98</v>
      </c>
      <c r="AE33" s="188">
        <f t="shared" si="25"/>
        <v>15.98</v>
      </c>
      <c r="AF33" s="260">
        <f t="shared" si="26"/>
        <v>581.54</v>
      </c>
      <c r="AG33" s="221">
        <v>581.54</v>
      </c>
      <c r="AH33" s="221">
        <v>581.54</v>
      </c>
      <c r="AI33" s="182">
        <v>13.11</v>
      </c>
      <c r="AJ33" s="188">
        <f t="shared" si="27"/>
        <v>7623.99</v>
      </c>
      <c r="AK33" s="260">
        <f t="shared" si="28"/>
        <v>35.15</v>
      </c>
      <c r="AL33" s="225">
        <v>35.15</v>
      </c>
      <c r="AM33" s="201">
        <f t="shared" si="29"/>
        <v>35.15</v>
      </c>
      <c r="AN33" s="182">
        <v>826</v>
      </c>
      <c r="AO33" s="188">
        <f t="shared" si="30"/>
        <v>29033.9</v>
      </c>
      <c r="AP33" s="266">
        <f t="shared" si="31"/>
        <v>0</v>
      </c>
      <c r="AQ33" s="263">
        <f t="shared" si="32"/>
        <v>96.22</v>
      </c>
      <c r="AR33" s="252">
        <f t="shared" si="33"/>
        <v>97.06</v>
      </c>
      <c r="AS33" s="249">
        <f t="shared" si="56"/>
        <v>123.226</v>
      </c>
      <c r="AT33" s="249">
        <f t="shared" si="3"/>
        <v>-61.316</v>
      </c>
      <c r="AU33" s="257">
        <f t="shared" si="4"/>
        <v>0.017</v>
      </c>
      <c r="AV33" s="257">
        <f t="shared" si="34"/>
        <v>0</v>
      </c>
      <c r="AW33" s="257">
        <v>1590.78</v>
      </c>
      <c r="AX33" s="199">
        <f t="shared" si="35"/>
        <v>0</v>
      </c>
      <c r="AY33" s="259">
        <f t="shared" si="5"/>
        <v>61.074</v>
      </c>
      <c r="AZ33" s="228">
        <v>61.91</v>
      </c>
      <c r="BA33" s="182">
        <v>826</v>
      </c>
      <c r="BB33" s="188">
        <f t="shared" si="36"/>
        <v>51137.66</v>
      </c>
      <c r="BC33" s="191">
        <f t="shared" si="6"/>
        <v>3592.6</v>
      </c>
      <c r="BD33" s="182">
        <f t="shared" si="7"/>
        <v>61.91</v>
      </c>
      <c r="BE33" s="188">
        <f t="shared" si="37"/>
        <v>51137.66</v>
      </c>
      <c r="BF33" s="186"/>
      <c r="BG33" s="182">
        <f t="shared" si="38"/>
        <v>0</v>
      </c>
      <c r="BH33" s="38"/>
      <c r="BI33" s="182">
        <f t="shared" si="39"/>
        <v>0</v>
      </c>
      <c r="BJ33" s="182">
        <f t="shared" si="40"/>
        <v>0</v>
      </c>
      <c r="BK33" s="188">
        <f t="shared" si="41"/>
        <v>0</v>
      </c>
      <c r="BL33" s="186">
        <f t="shared" si="8"/>
        <v>61.91</v>
      </c>
      <c r="BM33" s="38">
        <v>826</v>
      </c>
      <c r="BN33" s="38">
        <f t="shared" si="42"/>
        <v>51137.66</v>
      </c>
      <c r="BO33" s="38">
        <f t="shared" si="43"/>
        <v>87795.54</v>
      </c>
      <c r="BP33" s="38">
        <v>0</v>
      </c>
      <c r="BQ33" s="38">
        <f t="shared" si="44"/>
        <v>9.23</v>
      </c>
      <c r="BR33" s="38">
        <f t="shared" si="45"/>
        <v>44.38</v>
      </c>
      <c r="BS33" s="189">
        <f t="shared" si="46"/>
        <v>36657.88</v>
      </c>
      <c r="BT33" s="38">
        <f t="shared" si="47"/>
        <v>44.38</v>
      </c>
      <c r="BU33" s="38">
        <f t="shared" si="48"/>
        <v>36657.88</v>
      </c>
      <c r="BV33" s="166">
        <f t="shared" si="9"/>
        <v>3.85125827814569</v>
      </c>
      <c r="BW33" s="182">
        <f t="shared" si="10"/>
        <v>0.02</v>
      </c>
      <c r="BX33" s="166">
        <f t="shared" si="49"/>
        <v>14.2341646718254</v>
      </c>
      <c r="BY33" s="182">
        <f t="shared" si="11"/>
        <v>242.77</v>
      </c>
      <c r="BZ33" s="182">
        <f t="shared" si="50"/>
        <v>4.39</v>
      </c>
      <c r="CA33" s="188">
        <f t="shared" si="51"/>
        <v>63.04</v>
      </c>
      <c r="CB33" s="165">
        <f t="shared" si="52"/>
        <v>0.00444803206591327</v>
      </c>
      <c r="CC33" s="194">
        <f t="shared" si="53"/>
        <v>0.058313700384123</v>
      </c>
    </row>
    <row r="34" spans="1:81" ht="12.75">
      <c r="A34" s="1">
        <v>28</v>
      </c>
      <c r="B34" s="229" t="s">
        <v>39</v>
      </c>
      <c r="C34" s="160">
        <v>3577.6</v>
      </c>
      <c r="D34" s="140">
        <v>152</v>
      </c>
      <c r="E34" s="140">
        <v>34</v>
      </c>
      <c r="F34" s="140">
        <v>37.64</v>
      </c>
      <c r="G34" s="155">
        <v>2.8</v>
      </c>
      <c r="H34" s="155">
        <f t="shared" si="12"/>
        <v>118</v>
      </c>
      <c r="I34" s="182">
        <f t="shared" si="13"/>
        <v>330.4</v>
      </c>
      <c r="J34" s="165"/>
      <c r="K34" s="165"/>
      <c r="L34" s="182">
        <f t="shared" si="14"/>
        <v>0</v>
      </c>
      <c r="M34" s="182">
        <f t="shared" si="15"/>
        <v>330.4</v>
      </c>
      <c r="N34" s="182">
        <f t="shared" si="16"/>
        <v>368.04</v>
      </c>
      <c r="O34" s="202">
        <f t="shared" si="54"/>
        <v>382.85</v>
      </c>
      <c r="P34" s="268"/>
      <c r="Q34" s="182"/>
      <c r="R34" s="182">
        <f t="shared" si="17"/>
        <v>0</v>
      </c>
      <c r="S34" s="207">
        <f t="shared" si="18"/>
        <v>6.81127</v>
      </c>
      <c r="T34" s="207">
        <f t="shared" si="19"/>
        <v>0</v>
      </c>
      <c r="U34" s="207">
        <f t="shared" si="20"/>
        <v>0.02</v>
      </c>
      <c r="V34" s="210">
        <f t="shared" si="55"/>
        <v>71.54</v>
      </c>
      <c r="W34" s="38"/>
      <c r="X34" s="189">
        <v>0.05</v>
      </c>
      <c r="Y34" s="189">
        <v>296.2</v>
      </c>
      <c r="Z34" s="188">
        <f t="shared" si="21"/>
        <v>0</v>
      </c>
      <c r="AA34" s="203">
        <f t="shared" si="22"/>
        <v>0</v>
      </c>
      <c r="AB34" s="188">
        <f t="shared" si="23"/>
        <v>3577.6</v>
      </c>
      <c r="AC34" s="204">
        <f t="shared" si="1"/>
        <v>0.02</v>
      </c>
      <c r="AD34" s="188">
        <f t="shared" si="24"/>
        <v>14.81</v>
      </c>
      <c r="AE34" s="188">
        <f t="shared" si="25"/>
        <v>14.81</v>
      </c>
      <c r="AF34" s="260">
        <f t="shared" si="26"/>
        <v>439.58</v>
      </c>
      <c r="AG34" s="221">
        <v>439.58</v>
      </c>
      <c r="AH34" s="221">
        <v>439.58</v>
      </c>
      <c r="AI34" s="182">
        <v>13.11</v>
      </c>
      <c r="AJ34" s="188">
        <f t="shared" si="27"/>
        <v>5762.89</v>
      </c>
      <c r="AK34" s="260">
        <f t="shared" si="28"/>
        <v>29.941</v>
      </c>
      <c r="AL34" s="225">
        <v>29.941</v>
      </c>
      <c r="AM34" s="201">
        <f t="shared" si="29"/>
        <v>29.941</v>
      </c>
      <c r="AN34" s="182">
        <v>826</v>
      </c>
      <c r="AO34" s="188">
        <f t="shared" si="30"/>
        <v>24731.27</v>
      </c>
      <c r="AP34" s="266">
        <f t="shared" si="31"/>
        <v>0</v>
      </c>
      <c r="AQ34" s="263">
        <f t="shared" si="32"/>
        <v>94.34</v>
      </c>
      <c r="AR34" s="252">
        <f t="shared" si="33"/>
        <v>94.897</v>
      </c>
      <c r="AS34" s="249">
        <f t="shared" si="56"/>
        <v>122.712</v>
      </c>
      <c r="AT34" s="249">
        <f t="shared" si="3"/>
        <v>-57.756</v>
      </c>
      <c r="AU34" s="257">
        <f t="shared" si="4"/>
        <v>0.018</v>
      </c>
      <c r="AV34" s="257">
        <f t="shared" si="34"/>
        <v>0</v>
      </c>
      <c r="AW34" s="257">
        <v>1590.78</v>
      </c>
      <c r="AX34" s="199">
        <f t="shared" si="35"/>
        <v>0</v>
      </c>
      <c r="AY34" s="259">
        <f t="shared" si="5"/>
        <v>64.397</v>
      </c>
      <c r="AZ34" s="227">
        <v>64.956</v>
      </c>
      <c r="BA34" s="182">
        <v>826</v>
      </c>
      <c r="BB34" s="188">
        <f t="shared" si="36"/>
        <v>53653.66</v>
      </c>
      <c r="BC34" s="191">
        <f t="shared" si="6"/>
        <v>3577.6</v>
      </c>
      <c r="BD34" s="182">
        <f t="shared" si="7"/>
        <v>64.96</v>
      </c>
      <c r="BE34" s="188">
        <f t="shared" si="37"/>
        <v>53656.96</v>
      </c>
      <c r="BF34" s="186"/>
      <c r="BG34" s="182">
        <f t="shared" si="38"/>
        <v>0</v>
      </c>
      <c r="BH34" s="38"/>
      <c r="BI34" s="182">
        <f t="shared" si="39"/>
        <v>0</v>
      </c>
      <c r="BJ34" s="182">
        <f t="shared" si="40"/>
        <v>0</v>
      </c>
      <c r="BK34" s="188">
        <f t="shared" si="41"/>
        <v>0</v>
      </c>
      <c r="BL34" s="186">
        <f t="shared" si="8"/>
        <v>64.96</v>
      </c>
      <c r="BM34" s="38">
        <v>826</v>
      </c>
      <c r="BN34" s="38">
        <f t="shared" si="42"/>
        <v>53656.96</v>
      </c>
      <c r="BO34" s="38">
        <f t="shared" si="43"/>
        <v>84149.58</v>
      </c>
      <c r="BP34" s="38">
        <v>0</v>
      </c>
      <c r="BQ34" s="38">
        <f t="shared" si="44"/>
        <v>6.98</v>
      </c>
      <c r="BR34" s="38">
        <f t="shared" si="45"/>
        <v>36.92</v>
      </c>
      <c r="BS34" s="189">
        <f t="shared" si="46"/>
        <v>30495.92</v>
      </c>
      <c r="BT34" s="38">
        <f t="shared" si="47"/>
        <v>36.92</v>
      </c>
      <c r="BU34" s="38">
        <f t="shared" si="48"/>
        <v>30495.92</v>
      </c>
      <c r="BV34" s="166">
        <f t="shared" si="9"/>
        <v>2.89197368421053</v>
      </c>
      <c r="BW34" s="182">
        <f t="shared" si="10"/>
        <v>0.02</v>
      </c>
      <c r="BX34" s="166">
        <f t="shared" si="49"/>
        <v>14.9980322003578</v>
      </c>
      <c r="BY34" s="182">
        <f t="shared" si="11"/>
        <v>200.63</v>
      </c>
      <c r="BZ34" s="182">
        <f t="shared" si="50"/>
        <v>1.39</v>
      </c>
      <c r="CA34" s="188">
        <f t="shared" si="51"/>
        <v>69.38</v>
      </c>
      <c r="CB34" s="165">
        <f t="shared" si="52"/>
        <v>0.00413964669051878</v>
      </c>
      <c r="CC34" s="194">
        <f t="shared" si="53"/>
        <v>0.0542707681127012</v>
      </c>
    </row>
    <row r="35" spans="1:81" ht="12.75">
      <c r="A35" s="1">
        <v>29</v>
      </c>
      <c r="B35" s="229" t="s">
        <v>40</v>
      </c>
      <c r="C35" s="160">
        <v>4470.1</v>
      </c>
      <c r="D35" s="140">
        <v>207</v>
      </c>
      <c r="E35" s="140">
        <v>79</v>
      </c>
      <c r="F35" s="140">
        <v>68.73</v>
      </c>
      <c r="G35" s="155">
        <v>2.8</v>
      </c>
      <c r="H35" s="155">
        <f t="shared" si="12"/>
        <v>128</v>
      </c>
      <c r="I35" s="182">
        <f t="shared" si="13"/>
        <v>358.4</v>
      </c>
      <c r="J35" s="165"/>
      <c r="K35" s="165"/>
      <c r="L35" s="182">
        <f t="shared" si="14"/>
        <v>0</v>
      </c>
      <c r="M35" s="182">
        <f t="shared" si="15"/>
        <v>358.4</v>
      </c>
      <c r="N35" s="182">
        <f t="shared" si="16"/>
        <v>427.13</v>
      </c>
      <c r="O35" s="202">
        <f t="shared" si="54"/>
        <v>448.31</v>
      </c>
      <c r="P35" s="268"/>
      <c r="Q35" s="182"/>
      <c r="R35" s="182">
        <f t="shared" si="17"/>
        <v>0</v>
      </c>
      <c r="S35" s="207">
        <f t="shared" si="18"/>
        <v>5.899</v>
      </c>
      <c r="T35" s="207">
        <f t="shared" si="19"/>
        <v>0</v>
      </c>
      <c r="U35" s="273">
        <f t="shared" si="20"/>
        <v>-0.00704</v>
      </c>
      <c r="V35" s="210">
        <f t="shared" si="55"/>
        <v>-31.47</v>
      </c>
      <c r="W35" s="38"/>
      <c r="X35" s="189">
        <v>0.05</v>
      </c>
      <c r="Y35" s="189">
        <v>423.6</v>
      </c>
      <c r="Z35" s="188">
        <f t="shared" si="21"/>
        <v>0</v>
      </c>
      <c r="AA35" s="203">
        <f t="shared" si="22"/>
        <v>0</v>
      </c>
      <c r="AB35" s="188">
        <f t="shared" si="23"/>
        <v>4470.1</v>
      </c>
      <c r="AC35" s="204">
        <f t="shared" si="1"/>
        <v>-0.00704</v>
      </c>
      <c r="AD35" s="188">
        <f t="shared" si="24"/>
        <v>21.18</v>
      </c>
      <c r="AE35" s="188">
        <f t="shared" si="25"/>
        <v>21.18</v>
      </c>
      <c r="AF35" s="260">
        <f t="shared" si="26"/>
        <v>395.66</v>
      </c>
      <c r="AG35" s="221">
        <v>395.66</v>
      </c>
      <c r="AH35" s="221">
        <v>395.66</v>
      </c>
      <c r="AI35" s="182">
        <v>13.11</v>
      </c>
      <c r="AJ35" s="188">
        <f t="shared" si="27"/>
        <v>5187.1</v>
      </c>
      <c r="AK35" s="260">
        <f t="shared" si="28"/>
        <v>23.34</v>
      </c>
      <c r="AL35" s="225">
        <v>23.34</v>
      </c>
      <c r="AM35" s="201">
        <f t="shared" si="29"/>
        <v>23.34</v>
      </c>
      <c r="AN35" s="182">
        <v>826</v>
      </c>
      <c r="AO35" s="188">
        <f t="shared" si="30"/>
        <v>19278.84</v>
      </c>
      <c r="AP35" s="266">
        <f t="shared" si="31"/>
        <v>0</v>
      </c>
      <c r="AQ35" s="263">
        <f t="shared" si="32"/>
        <v>103.8</v>
      </c>
      <c r="AR35" s="252">
        <f t="shared" si="33"/>
        <v>103.96</v>
      </c>
      <c r="AS35" s="249">
        <f t="shared" si="56"/>
        <v>153.324</v>
      </c>
      <c r="AT35" s="249">
        <f t="shared" si="3"/>
        <v>-72.704</v>
      </c>
      <c r="AU35" s="257">
        <f t="shared" si="4"/>
        <v>0.018</v>
      </c>
      <c r="AV35" s="257">
        <f t="shared" si="34"/>
        <v>0</v>
      </c>
      <c r="AW35" s="257">
        <v>1590.78</v>
      </c>
      <c r="AX35" s="199">
        <f t="shared" si="35"/>
        <v>0</v>
      </c>
      <c r="AY35" s="259">
        <f t="shared" si="5"/>
        <v>80.462</v>
      </c>
      <c r="AZ35" s="228">
        <v>80.62</v>
      </c>
      <c r="BA35" s="182">
        <v>826</v>
      </c>
      <c r="BB35" s="188">
        <f t="shared" si="36"/>
        <v>66592.12</v>
      </c>
      <c r="BC35" s="191">
        <f t="shared" si="6"/>
        <v>4470.1</v>
      </c>
      <c r="BD35" s="182">
        <f t="shared" si="7"/>
        <v>80.62</v>
      </c>
      <c r="BE35" s="188">
        <f t="shared" si="37"/>
        <v>66592.12</v>
      </c>
      <c r="BF35" s="186"/>
      <c r="BG35" s="182">
        <f t="shared" si="38"/>
        <v>0</v>
      </c>
      <c r="BH35" s="38"/>
      <c r="BI35" s="182">
        <f t="shared" si="39"/>
        <v>0</v>
      </c>
      <c r="BJ35" s="182">
        <f t="shared" si="40"/>
        <v>0</v>
      </c>
      <c r="BK35" s="188">
        <f t="shared" si="41"/>
        <v>0</v>
      </c>
      <c r="BL35" s="186">
        <f t="shared" si="8"/>
        <v>80.62</v>
      </c>
      <c r="BM35" s="38">
        <v>826</v>
      </c>
      <c r="BN35" s="38">
        <f t="shared" si="42"/>
        <v>66592.12</v>
      </c>
      <c r="BO35" s="38">
        <f t="shared" si="43"/>
        <v>91058.24</v>
      </c>
      <c r="BP35" s="38">
        <v>0</v>
      </c>
      <c r="BQ35" s="38">
        <f t="shared" si="44"/>
        <v>6.28</v>
      </c>
      <c r="BR35" s="38">
        <f t="shared" si="45"/>
        <v>29.62</v>
      </c>
      <c r="BS35" s="189">
        <f t="shared" si="46"/>
        <v>24466.12</v>
      </c>
      <c r="BT35" s="38">
        <f t="shared" si="47"/>
        <v>29.62</v>
      </c>
      <c r="BU35" s="38">
        <f t="shared" si="48"/>
        <v>24466.12</v>
      </c>
      <c r="BV35" s="166">
        <f t="shared" si="9"/>
        <v>1.91140096618357</v>
      </c>
      <c r="BW35" s="182">
        <f t="shared" si="10"/>
        <v>0.02</v>
      </c>
      <c r="BX35" s="166">
        <f t="shared" si="49"/>
        <v>14.8972327241001</v>
      </c>
      <c r="BY35" s="182">
        <f t="shared" si="11"/>
        <v>118.19</v>
      </c>
      <c r="BZ35" s="182">
        <f t="shared" si="50"/>
        <v>-0.44</v>
      </c>
      <c r="CA35" s="188">
        <f t="shared" si="51"/>
        <v>61.84</v>
      </c>
      <c r="CB35" s="165"/>
      <c r="CC35" s="194">
        <f t="shared" si="53"/>
        <v>0</v>
      </c>
    </row>
    <row r="36" spans="1:81" ht="12.75">
      <c r="A36" s="1">
        <v>30</v>
      </c>
      <c r="B36" s="229" t="s">
        <v>42</v>
      </c>
      <c r="C36" s="160">
        <v>5492.4</v>
      </c>
      <c r="D36" s="140">
        <v>212</v>
      </c>
      <c r="E36" s="140">
        <v>60</v>
      </c>
      <c r="F36" s="140">
        <v>63.41</v>
      </c>
      <c r="G36" s="155">
        <v>2.8</v>
      </c>
      <c r="H36" s="155">
        <f t="shared" si="12"/>
        <v>152</v>
      </c>
      <c r="I36" s="182">
        <f t="shared" si="13"/>
        <v>425.6</v>
      </c>
      <c r="J36" s="165"/>
      <c r="K36" s="165"/>
      <c r="L36" s="182">
        <f t="shared" si="14"/>
        <v>0</v>
      </c>
      <c r="M36" s="182">
        <f t="shared" si="15"/>
        <v>425.6</v>
      </c>
      <c r="N36" s="182">
        <f t="shared" si="16"/>
        <v>489.01</v>
      </c>
      <c r="O36" s="202">
        <f t="shared" si="54"/>
        <v>534.55</v>
      </c>
      <c r="P36" s="268"/>
      <c r="Q36" s="182"/>
      <c r="R36" s="182">
        <f t="shared" si="17"/>
        <v>0</v>
      </c>
      <c r="S36" s="207">
        <f t="shared" si="18"/>
        <v>6.10848</v>
      </c>
      <c r="T36" s="207">
        <f t="shared" si="19"/>
        <v>0</v>
      </c>
      <c r="U36" s="273">
        <f t="shared" si="20"/>
        <v>-0.00512</v>
      </c>
      <c r="V36" s="210">
        <f t="shared" si="55"/>
        <v>-28.11</v>
      </c>
      <c r="W36" s="38"/>
      <c r="X36" s="189">
        <v>0.06</v>
      </c>
      <c r="Y36" s="189">
        <v>759</v>
      </c>
      <c r="Z36" s="188">
        <f t="shared" si="21"/>
        <v>0</v>
      </c>
      <c r="AA36" s="203">
        <f t="shared" si="22"/>
        <v>0</v>
      </c>
      <c r="AB36" s="188">
        <f t="shared" si="23"/>
        <v>5492.4</v>
      </c>
      <c r="AC36" s="204">
        <f t="shared" si="1"/>
        <v>-0.00512</v>
      </c>
      <c r="AD36" s="188">
        <f t="shared" si="24"/>
        <v>45.54</v>
      </c>
      <c r="AE36" s="188">
        <f t="shared" si="25"/>
        <v>45.54</v>
      </c>
      <c r="AF36" s="260">
        <f t="shared" si="26"/>
        <v>460.9</v>
      </c>
      <c r="AG36" s="221">
        <v>460.9</v>
      </c>
      <c r="AH36" s="221">
        <v>460.9</v>
      </c>
      <c r="AI36" s="182">
        <v>13.11</v>
      </c>
      <c r="AJ36" s="188">
        <f t="shared" si="27"/>
        <v>6042.4</v>
      </c>
      <c r="AK36" s="260">
        <f t="shared" si="28"/>
        <v>28.154</v>
      </c>
      <c r="AL36" s="225">
        <v>28.154</v>
      </c>
      <c r="AM36" s="201">
        <f t="shared" si="29"/>
        <v>28.154</v>
      </c>
      <c r="AN36" s="182">
        <v>826</v>
      </c>
      <c r="AO36" s="188">
        <f t="shared" si="30"/>
        <v>23255.2</v>
      </c>
      <c r="AP36" s="266">
        <f t="shared" si="31"/>
        <v>0</v>
      </c>
      <c r="AQ36" s="263">
        <f t="shared" si="32"/>
        <v>154.48</v>
      </c>
      <c r="AR36" s="252">
        <f t="shared" si="33"/>
        <v>154.54</v>
      </c>
      <c r="AS36" s="249">
        <f t="shared" si="56"/>
        <v>188.389</v>
      </c>
      <c r="AT36" s="249">
        <f t="shared" si="3"/>
        <v>-62.003</v>
      </c>
      <c r="AU36" s="257">
        <f t="shared" si="4"/>
        <v>0.023</v>
      </c>
      <c r="AV36" s="257">
        <f t="shared" si="34"/>
        <v>0</v>
      </c>
      <c r="AW36" s="257">
        <v>1590.78</v>
      </c>
      <c r="AX36" s="199">
        <f t="shared" si="35"/>
        <v>0</v>
      </c>
      <c r="AY36" s="259">
        <f t="shared" si="5"/>
        <v>126.325</v>
      </c>
      <c r="AZ36" s="227">
        <v>126.386</v>
      </c>
      <c r="BA36" s="182">
        <v>826</v>
      </c>
      <c r="BB36" s="188">
        <f t="shared" si="36"/>
        <v>104394.84</v>
      </c>
      <c r="BC36" s="191">
        <f t="shared" si="6"/>
        <v>5492.4</v>
      </c>
      <c r="BD36" s="182">
        <f t="shared" si="7"/>
        <v>126.39</v>
      </c>
      <c r="BE36" s="188">
        <f t="shared" si="37"/>
        <v>104398.14</v>
      </c>
      <c r="BF36" s="186"/>
      <c r="BG36" s="182">
        <f t="shared" si="38"/>
        <v>0</v>
      </c>
      <c r="BH36" s="38"/>
      <c r="BI36" s="182">
        <f t="shared" si="39"/>
        <v>0</v>
      </c>
      <c r="BJ36" s="182">
        <f t="shared" si="40"/>
        <v>0</v>
      </c>
      <c r="BK36" s="188">
        <f t="shared" si="41"/>
        <v>0</v>
      </c>
      <c r="BL36" s="186">
        <f t="shared" si="8"/>
        <v>126.39</v>
      </c>
      <c r="BM36" s="38">
        <v>826</v>
      </c>
      <c r="BN36" s="38">
        <f t="shared" si="42"/>
        <v>104398.14</v>
      </c>
      <c r="BO36" s="38">
        <f t="shared" si="43"/>
        <v>133693.06</v>
      </c>
      <c r="BP36" s="38">
        <v>0</v>
      </c>
      <c r="BQ36" s="38">
        <f t="shared" si="44"/>
        <v>7.32</v>
      </c>
      <c r="BR36" s="38">
        <f t="shared" si="45"/>
        <v>35.47</v>
      </c>
      <c r="BS36" s="189">
        <f t="shared" si="46"/>
        <v>29298.22</v>
      </c>
      <c r="BT36" s="38">
        <f t="shared" si="47"/>
        <v>35.47</v>
      </c>
      <c r="BU36" s="38">
        <f t="shared" si="48"/>
        <v>29298.22</v>
      </c>
      <c r="BV36" s="166">
        <f t="shared" si="9"/>
        <v>2.17405660377358</v>
      </c>
      <c r="BW36" s="182">
        <f t="shared" si="10"/>
        <v>0.02</v>
      </c>
      <c r="BX36" s="166">
        <f t="shared" si="49"/>
        <v>19.007745247979</v>
      </c>
      <c r="BY36" s="182">
        <f t="shared" si="11"/>
        <v>138.2</v>
      </c>
      <c r="BZ36" s="182">
        <f t="shared" si="50"/>
        <v>-0.33</v>
      </c>
      <c r="CA36" s="188">
        <f t="shared" si="51"/>
        <v>63.57</v>
      </c>
      <c r="CB36" s="165">
        <f t="shared" si="52"/>
        <v>0.00829145728643216</v>
      </c>
      <c r="CC36" s="194">
        <f t="shared" si="53"/>
        <v>0.108701005025126</v>
      </c>
    </row>
    <row r="37" spans="1:81" ht="12.75">
      <c r="A37" s="1">
        <v>31</v>
      </c>
      <c r="B37" s="229" t="s">
        <v>43</v>
      </c>
      <c r="C37" s="160">
        <v>3213</v>
      </c>
      <c r="D37" s="140">
        <v>132</v>
      </c>
      <c r="E37" s="140">
        <v>30</v>
      </c>
      <c r="F37" s="140">
        <v>30.3</v>
      </c>
      <c r="G37" s="155">
        <v>2.8</v>
      </c>
      <c r="H37" s="155">
        <f t="shared" si="12"/>
        <v>102</v>
      </c>
      <c r="I37" s="182">
        <f t="shared" si="13"/>
        <v>285.6</v>
      </c>
      <c r="J37" s="165"/>
      <c r="K37" s="165"/>
      <c r="L37" s="182">
        <f t="shared" si="14"/>
        <v>0</v>
      </c>
      <c r="M37" s="182">
        <f t="shared" si="15"/>
        <v>285.6</v>
      </c>
      <c r="N37" s="182">
        <f t="shared" si="16"/>
        <v>315.9</v>
      </c>
      <c r="O37" s="202">
        <f t="shared" si="54"/>
        <v>343.194</v>
      </c>
      <c r="P37" s="268"/>
      <c r="Q37" s="182"/>
      <c r="R37" s="182">
        <f t="shared" si="17"/>
        <v>0</v>
      </c>
      <c r="S37" s="207">
        <f t="shared" si="18"/>
        <v>6.04795</v>
      </c>
      <c r="T37" s="207">
        <f t="shared" si="19"/>
        <v>0</v>
      </c>
      <c r="U37" s="207">
        <f t="shared" si="20"/>
        <v>0.02424</v>
      </c>
      <c r="V37" s="210">
        <f t="shared" si="55"/>
        <v>77.87</v>
      </c>
      <c r="W37" s="38"/>
      <c r="X37" s="189">
        <v>0.06</v>
      </c>
      <c r="Y37" s="189">
        <v>454.9</v>
      </c>
      <c r="Z37" s="188">
        <f t="shared" si="21"/>
        <v>0</v>
      </c>
      <c r="AA37" s="203">
        <f t="shared" si="22"/>
        <v>0</v>
      </c>
      <c r="AB37" s="188">
        <f t="shared" si="23"/>
        <v>3213</v>
      </c>
      <c r="AC37" s="204">
        <f t="shared" si="1"/>
        <v>0.02424</v>
      </c>
      <c r="AD37" s="188">
        <f t="shared" si="24"/>
        <v>27.29</v>
      </c>
      <c r="AE37" s="188">
        <f t="shared" si="25"/>
        <v>27.29</v>
      </c>
      <c r="AF37" s="260">
        <f t="shared" si="26"/>
        <v>393.77</v>
      </c>
      <c r="AG37" s="221">
        <v>393.77</v>
      </c>
      <c r="AH37" s="221">
        <v>393.77</v>
      </c>
      <c r="AI37" s="182">
        <v>13.11</v>
      </c>
      <c r="AJ37" s="188">
        <f t="shared" si="27"/>
        <v>5162.32</v>
      </c>
      <c r="AK37" s="260">
        <f t="shared" si="28"/>
        <v>23.815</v>
      </c>
      <c r="AL37" s="225">
        <v>23.815</v>
      </c>
      <c r="AM37" s="201">
        <f t="shared" si="29"/>
        <v>23.815</v>
      </c>
      <c r="AN37" s="182">
        <v>826</v>
      </c>
      <c r="AO37" s="188">
        <f t="shared" si="30"/>
        <v>19671.19</v>
      </c>
      <c r="AP37" s="266">
        <f t="shared" si="31"/>
        <v>0</v>
      </c>
      <c r="AQ37" s="263">
        <f t="shared" si="32"/>
        <v>100.93</v>
      </c>
      <c r="AR37" s="252">
        <f t="shared" si="33"/>
        <v>100.935</v>
      </c>
      <c r="AS37" s="249">
        <f t="shared" si="56"/>
        <v>110.206</v>
      </c>
      <c r="AT37" s="249">
        <f t="shared" si="3"/>
        <v>-33.086</v>
      </c>
      <c r="AU37" s="257">
        <f t="shared" si="4"/>
        <v>0.024</v>
      </c>
      <c r="AV37" s="257">
        <f t="shared" si="34"/>
        <v>0</v>
      </c>
      <c r="AW37" s="257">
        <v>1590.78</v>
      </c>
      <c r="AX37" s="199">
        <f t="shared" si="35"/>
        <v>0</v>
      </c>
      <c r="AY37" s="259">
        <f t="shared" si="5"/>
        <v>77.112</v>
      </c>
      <c r="AZ37" s="228">
        <v>77.12</v>
      </c>
      <c r="BA37" s="182">
        <v>826</v>
      </c>
      <c r="BB37" s="188">
        <f t="shared" si="36"/>
        <v>63701.12</v>
      </c>
      <c r="BC37" s="191">
        <f t="shared" si="6"/>
        <v>3213</v>
      </c>
      <c r="BD37" s="182">
        <f t="shared" si="7"/>
        <v>77.12</v>
      </c>
      <c r="BE37" s="188">
        <f t="shared" si="37"/>
        <v>63701.12</v>
      </c>
      <c r="BF37" s="186"/>
      <c r="BG37" s="182">
        <f t="shared" si="38"/>
        <v>0</v>
      </c>
      <c r="BH37" s="38"/>
      <c r="BI37" s="182">
        <f t="shared" si="39"/>
        <v>0</v>
      </c>
      <c r="BJ37" s="182">
        <f t="shared" si="40"/>
        <v>0</v>
      </c>
      <c r="BK37" s="188">
        <f t="shared" si="41"/>
        <v>0</v>
      </c>
      <c r="BL37" s="186">
        <f t="shared" si="8"/>
        <v>77.12</v>
      </c>
      <c r="BM37" s="38">
        <v>826</v>
      </c>
      <c r="BN37" s="38">
        <f t="shared" si="42"/>
        <v>63701.12</v>
      </c>
      <c r="BO37" s="38">
        <f t="shared" si="43"/>
        <v>88538.94</v>
      </c>
      <c r="BP37" s="38">
        <v>0</v>
      </c>
      <c r="BQ37" s="38">
        <f t="shared" si="44"/>
        <v>6.25</v>
      </c>
      <c r="BR37" s="38">
        <f t="shared" si="45"/>
        <v>30.07</v>
      </c>
      <c r="BS37" s="189">
        <f t="shared" si="46"/>
        <v>24837.82</v>
      </c>
      <c r="BT37" s="38">
        <f t="shared" si="47"/>
        <v>30.07</v>
      </c>
      <c r="BU37" s="38">
        <f t="shared" si="48"/>
        <v>24837.82</v>
      </c>
      <c r="BV37" s="166">
        <f t="shared" si="9"/>
        <v>2.98310606060606</v>
      </c>
      <c r="BW37" s="182">
        <f t="shared" si="10"/>
        <v>0.02</v>
      </c>
      <c r="BX37" s="166">
        <f t="shared" si="49"/>
        <v>19.8260566448802</v>
      </c>
      <c r="BY37" s="182">
        <f t="shared" si="11"/>
        <v>188.17</v>
      </c>
      <c r="BZ37" s="182">
        <f t="shared" si="50"/>
        <v>1.53</v>
      </c>
      <c r="CA37" s="188">
        <f t="shared" si="51"/>
        <v>63.08</v>
      </c>
      <c r="CB37" s="165"/>
      <c r="CC37" s="194">
        <f t="shared" si="53"/>
        <v>0</v>
      </c>
    </row>
    <row r="38" spans="1:81" ht="12.75">
      <c r="A38" s="1">
        <v>32</v>
      </c>
      <c r="B38" s="229" t="s">
        <v>44</v>
      </c>
      <c r="C38" s="160">
        <v>3277</v>
      </c>
      <c r="D38" s="140">
        <v>121</v>
      </c>
      <c r="E38" s="140">
        <v>50</v>
      </c>
      <c r="F38" s="140">
        <v>57.98</v>
      </c>
      <c r="G38" s="155">
        <v>2.8</v>
      </c>
      <c r="H38" s="155">
        <f t="shared" si="12"/>
        <v>71</v>
      </c>
      <c r="I38" s="182">
        <f t="shared" si="13"/>
        <v>198.8</v>
      </c>
      <c r="J38" s="165"/>
      <c r="K38" s="165"/>
      <c r="L38" s="182">
        <f t="shared" si="14"/>
        <v>0</v>
      </c>
      <c r="M38" s="182">
        <f t="shared" si="15"/>
        <v>198.8</v>
      </c>
      <c r="N38" s="182">
        <f t="shared" si="16"/>
        <v>257</v>
      </c>
      <c r="O38" s="202">
        <f t="shared" si="54"/>
        <v>279.926</v>
      </c>
      <c r="P38" s="268">
        <v>0.217</v>
      </c>
      <c r="Q38" s="182">
        <f>(AJ38+AL38*1590.78)/AG38</f>
        <v>103.26</v>
      </c>
      <c r="R38" s="182">
        <f t="shared" si="17"/>
        <v>22.41</v>
      </c>
      <c r="S38" s="207">
        <f t="shared" si="18"/>
        <v>5.66695</v>
      </c>
      <c r="T38" s="207">
        <f t="shared" si="19"/>
        <v>1.22973</v>
      </c>
      <c r="U38" s="207">
        <f t="shared" si="20"/>
        <v>0.0145</v>
      </c>
      <c r="V38" s="210">
        <f t="shared" si="55"/>
        <v>47.52</v>
      </c>
      <c r="W38" s="38">
        <v>14.1</v>
      </c>
      <c r="X38" s="189">
        <v>0.06</v>
      </c>
      <c r="Y38" s="189">
        <v>382.1</v>
      </c>
      <c r="Z38" s="188">
        <f t="shared" si="21"/>
        <v>1.64</v>
      </c>
      <c r="AA38" s="203">
        <f t="shared" si="22"/>
        <v>0.098</v>
      </c>
      <c r="AB38" s="188">
        <f t="shared" si="23"/>
        <v>3291.1</v>
      </c>
      <c r="AC38" s="204">
        <f t="shared" si="1"/>
        <v>0.01444</v>
      </c>
      <c r="AD38" s="188">
        <f t="shared" si="24"/>
        <v>22.83</v>
      </c>
      <c r="AE38" s="188">
        <f t="shared" si="25"/>
        <v>22.93</v>
      </c>
      <c r="AF38" s="260">
        <f t="shared" si="26"/>
        <v>304.303</v>
      </c>
      <c r="AG38" s="221">
        <v>304.52</v>
      </c>
      <c r="AH38" s="221">
        <v>304.52</v>
      </c>
      <c r="AI38" s="182">
        <v>13.11</v>
      </c>
      <c r="AJ38" s="188">
        <f t="shared" si="27"/>
        <v>3992.26</v>
      </c>
      <c r="AK38" s="260">
        <f t="shared" si="28"/>
        <v>16.027</v>
      </c>
      <c r="AL38" s="225">
        <v>17.257</v>
      </c>
      <c r="AM38" s="201">
        <f t="shared" si="29"/>
        <v>17.257</v>
      </c>
      <c r="AN38" s="182">
        <v>826</v>
      </c>
      <c r="AO38" s="188">
        <f t="shared" si="30"/>
        <v>14254.28</v>
      </c>
      <c r="AP38" s="266">
        <f t="shared" si="31"/>
        <v>1.47</v>
      </c>
      <c r="AQ38" s="263">
        <f t="shared" si="32"/>
        <v>71.74</v>
      </c>
      <c r="AR38" s="252">
        <f t="shared" si="33"/>
        <v>74.83</v>
      </c>
      <c r="AS38" s="249">
        <f t="shared" si="56"/>
        <v>112.401</v>
      </c>
      <c r="AT38" s="249">
        <f t="shared" si="3"/>
        <v>-54.828</v>
      </c>
      <c r="AU38" s="257">
        <f t="shared" si="4"/>
        <v>0.017</v>
      </c>
      <c r="AV38" s="257">
        <f t="shared" si="34"/>
        <v>0.24</v>
      </c>
      <c r="AW38" s="257">
        <v>1590.78</v>
      </c>
      <c r="AX38" s="199">
        <f t="shared" si="35"/>
        <v>381.79</v>
      </c>
      <c r="AY38" s="259">
        <f t="shared" si="5"/>
        <v>55.709</v>
      </c>
      <c r="AZ38" s="227">
        <v>57.573</v>
      </c>
      <c r="BA38" s="182">
        <v>826</v>
      </c>
      <c r="BB38" s="188">
        <f t="shared" si="36"/>
        <v>47555.3</v>
      </c>
      <c r="BC38" s="191">
        <f t="shared" si="6"/>
        <v>3277</v>
      </c>
      <c r="BD38" s="182">
        <f t="shared" si="7"/>
        <v>57.57</v>
      </c>
      <c r="BE38" s="188">
        <f t="shared" si="37"/>
        <v>47552.82</v>
      </c>
      <c r="BF38" s="186">
        <v>0.05</v>
      </c>
      <c r="BG38" s="182">
        <f t="shared" si="38"/>
        <v>41.3</v>
      </c>
      <c r="BH38" s="38">
        <v>0.91</v>
      </c>
      <c r="BI38" s="182">
        <f t="shared" si="39"/>
        <v>11.93</v>
      </c>
      <c r="BJ38" s="182">
        <f t="shared" si="40"/>
        <v>0.96</v>
      </c>
      <c r="BK38" s="188">
        <f t="shared" si="41"/>
        <v>53.23</v>
      </c>
      <c r="BL38" s="186">
        <f t="shared" si="8"/>
        <v>57.57</v>
      </c>
      <c r="BM38" s="38">
        <v>826</v>
      </c>
      <c r="BN38" s="38">
        <f t="shared" si="42"/>
        <v>47552.82</v>
      </c>
      <c r="BO38" s="38">
        <f t="shared" si="43"/>
        <v>65801.64</v>
      </c>
      <c r="BP38" s="38">
        <v>0</v>
      </c>
      <c r="BQ38" s="38">
        <f t="shared" si="44"/>
        <v>4.83</v>
      </c>
      <c r="BR38" s="38">
        <f t="shared" si="45"/>
        <v>22.09</v>
      </c>
      <c r="BS38" s="189">
        <f t="shared" si="46"/>
        <v>18246.34</v>
      </c>
      <c r="BT38" s="38">
        <f t="shared" si="47"/>
        <v>22.03</v>
      </c>
      <c r="BU38" s="38">
        <f t="shared" si="48"/>
        <v>18193.11</v>
      </c>
      <c r="BV38" s="166">
        <f t="shared" si="9"/>
        <v>2.51669421487603</v>
      </c>
      <c r="BW38" s="182">
        <f t="shared" si="10"/>
        <v>0.02</v>
      </c>
      <c r="BX38" s="166">
        <f t="shared" si="49"/>
        <v>14.5110833079036</v>
      </c>
      <c r="BY38" s="182">
        <f t="shared" si="11"/>
        <v>150.36</v>
      </c>
      <c r="BZ38" s="182">
        <f t="shared" si="50"/>
        <v>0.87</v>
      </c>
      <c r="CA38" s="188">
        <f t="shared" si="51"/>
        <v>59.74</v>
      </c>
      <c r="CB38" s="165"/>
      <c r="CC38" s="194">
        <f t="shared" si="53"/>
        <v>0</v>
      </c>
    </row>
    <row r="39" spans="1:81" ht="12.75">
      <c r="A39" s="1">
        <v>33</v>
      </c>
      <c r="B39" s="229" t="s">
        <v>45</v>
      </c>
      <c r="C39" s="160">
        <v>3237.8</v>
      </c>
      <c r="D39" s="140">
        <v>105</v>
      </c>
      <c r="E39" s="140">
        <v>33</v>
      </c>
      <c r="F39" s="140">
        <v>49.3</v>
      </c>
      <c r="G39" s="155">
        <v>2.8</v>
      </c>
      <c r="H39" s="155">
        <f t="shared" si="12"/>
        <v>72</v>
      </c>
      <c r="I39" s="182">
        <f t="shared" si="13"/>
        <v>201.6</v>
      </c>
      <c r="J39" s="165"/>
      <c r="K39" s="165"/>
      <c r="L39" s="182">
        <f t="shared" si="14"/>
        <v>0</v>
      </c>
      <c r="M39" s="182">
        <f t="shared" si="15"/>
        <v>201.6</v>
      </c>
      <c r="N39" s="182">
        <f t="shared" si="16"/>
        <v>251.08</v>
      </c>
      <c r="O39" s="202">
        <f t="shared" si="54"/>
        <v>278.002</v>
      </c>
      <c r="P39" s="268">
        <v>0.183</v>
      </c>
      <c r="Q39" s="182">
        <f>(AJ39+AL39*1590.78)/AG39</f>
        <v>109.45</v>
      </c>
      <c r="R39" s="182">
        <f t="shared" si="17"/>
        <v>20.03</v>
      </c>
      <c r="S39" s="207">
        <f t="shared" si="18"/>
        <v>6.05626</v>
      </c>
      <c r="T39" s="207">
        <f t="shared" si="19"/>
        <v>1.1083</v>
      </c>
      <c r="U39" s="207">
        <f t="shared" si="20"/>
        <v>0.06047</v>
      </c>
      <c r="V39" s="210">
        <f t="shared" si="55"/>
        <v>195.78</v>
      </c>
      <c r="W39" s="38">
        <v>18.8</v>
      </c>
      <c r="X39" s="189">
        <v>0.06</v>
      </c>
      <c r="Y39" s="189">
        <v>448.7</v>
      </c>
      <c r="Z39" s="188">
        <f t="shared" si="21"/>
        <v>2.61</v>
      </c>
      <c r="AA39" s="203">
        <f t="shared" si="22"/>
        <v>0.157</v>
      </c>
      <c r="AB39" s="188">
        <f t="shared" si="23"/>
        <v>3256.6</v>
      </c>
      <c r="AC39" s="204">
        <f t="shared" si="1"/>
        <v>0.06012</v>
      </c>
      <c r="AD39" s="188">
        <f t="shared" si="24"/>
        <v>26.76</v>
      </c>
      <c r="AE39" s="188">
        <f t="shared" si="25"/>
        <v>26.92</v>
      </c>
      <c r="AF39" s="260">
        <f t="shared" si="26"/>
        <v>446.677</v>
      </c>
      <c r="AG39" s="221">
        <v>446.86</v>
      </c>
      <c r="AH39" s="221">
        <v>446.86</v>
      </c>
      <c r="AI39" s="182">
        <v>13.11</v>
      </c>
      <c r="AJ39" s="188">
        <f t="shared" si="27"/>
        <v>5858.33</v>
      </c>
      <c r="AK39" s="260">
        <f t="shared" si="28"/>
        <v>25.955</v>
      </c>
      <c r="AL39" s="225">
        <v>27.063</v>
      </c>
      <c r="AM39" s="201">
        <f t="shared" si="29"/>
        <v>27.063</v>
      </c>
      <c r="AN39" s="182">
        <v>826</v>
      </c>
      <c r="AO39" s="188">
        <f t="shared" si="30"/>
        <v>22354.04</v>
      </c>
      <c r="AP39" s="266">
        <f t="shared" si="31"/>
        <v>1.58</v>
      </c>
      <c r="AQ39" s="263">
        <f t="shared" si="32"/>
        <v>106.9</v>
      </c>
      <c r="AR39" s="252">
        <f t="shared" si="33"/>
        <v>106.861</v>
      </c>
      <c r="AS39" s="249">
        <f t="shared" si="56"/>
        <v>111.057</v>
      </c>
      <c r="AT39" s="249">
        <f t="shared" si="3"/>
        <v>-31.259</v>
      </c>
      <c r="AU39" s="257">
        <f t="shared" si="4"/>
        <v>0.025</v>
      </c>
      <c r="AV39" s="257">
        <f t="shared" si="34"/>
        <v>0.47</v>
      </c>
      <c r="AW39" s="257">
        <v>1590.78</v>
      </c>
      <c r="AX39" s="199">
        <f t="shared" si="35"/>
        <v>747.67</v>
      </c>
      <c r="AY39" s="259">
        <f t="shared" si="5"/>
        <v>80.945</v>
      </c>
      <c r="AZ39" s="227">
        <v>79.798</v>
      </c>
      <c r="BA39" s="182">
        <v>826</v>
      </c>
      <c r="BB39" s="188">
        <f t="shared" si="36"/>
        <v>65913.15</v>
      </c>
      <c r="BC39" s="191">
        <f t="shared" si="6"/>
        <v>3237.8</v>
      </c>
      <c r="BD39" s="182">
        <f t="shared" si="7"/>
        <v>79.8</v>
      </c>
      <c r="BE39" s="188">
        <f t="shared" si="37"/>
        <v>65914.8</v>
      </c>
      <c r="BF39" s="186"/>
      <c r="BG39" s="182">
        <f t="shared" si="38"/>
        <v>0</v>
      </c>
      <c r="BH39" s="38"/>
      <c r="BI39" s="182">
        <f t="shared" si="39"/>
        <v>0</v>
      </c>
      <c r="BJ39" s="182">
        <f t="shared" si="40"/>
        <v>0</v>
      </c>
      <c r="BK39" s="188">
        <f t="shared" si="41"/>
        <v>0</v>
      </c>
      <c r="BL39" s="186">
        <f t="shared" si="8"/>
        <v>79.8</v>
      </c>
      <c r="BM39" s="38">
        <v>826</v>
      </c>
      <c r="BN39" s="38">
        <f t="shared" si="42"/>
        <v>65914.8</v>
      </c>
      <c r="BO39" s="38">
        <f t="shared" si="43"/>
        <v>94121.05</v>
      </c>
      <c r="BP39" s="38">
        <v>0</v>
      </c>
      <c r="BQ39" s="38">
        <f t="shared" si="44"/>
        <v>7.09</v>
      </c>
      <c r="BR39" s="38">
        <f t="shared" si="45"/>
        <v>34.15</v>
      </c>
      <c r="BS39" s="189">
        <f t="shared" si="46"/>
        <v>28207.9</v>
      </c>
      <c r="BT39" s="38">
        <f t="shared" si="47"/>
        <v>34.15</v>
      </c>
      <c r="BU39" s="38">
        <f t="shared" si="48"/>
        <v>28207.9</v>
      </c>
      <c r="BV39" s="166">
        <f t="shared" si="9"/>
        <v>4.25580952380952</v>
      </c>
      <c r="BW39" s="182">
        <f t="shared" si="10"/>
        <v>0.02</v>
      </c>
      <c r="BX39" s="166">
        <f t="shared" si="49"/>
        <v>20.3578973376984</v>
      </c>
      <c r="BY39" s="182">
        <f t="shared" si="11"/>
        <v>268.65</v>
      </c>
      <c r="BZ39" s="182">
        <f t="shared" si="50"/>
        <v>3.82</v>
      </c>
      <c r="CA39" s="188">
        <f t="shared" si="51"/>
        <v>63.12</v>
      </c>
      <c r="CB39" s="165"/>
      <c r="CC39" s="194">
        <f t="shared" si="53"/>
        <v>0</v>
      </c>
    </row>
    <row r="40" spans="1:81" ht="12.75">
      <c r="A40" s="1">
        <v>34</v>
      </c>
      <c r="B40" s="229" t="s">
        <v>46</v>
      </c>
      <c r="C40" s="160">
        <v>3304</v>
      </c>
      <c r="D40" s="140">
        <v>151</v>
      </c>
      <c r="E40" s="140">
        <v>24</v>
      </c>
      <c r="F40" s="140">
        <v>16.67</v>
      </c>
      <c r="G40" s="155">
        <v>2.8</v>
      </c>
      <c r="H40" s="155">
        <f t="shared" si="12"/>
        <v>127</v>
      </c>
      <c r="I40" s="182">
        <f t="shared" si="13"/>
        <v>355.6</v>
      </c>
      <c r="J40" s="165"/>
      <c r="K40" s="165"/>
      <c r="L40" s="182">
        <f t="shared" si="14"/>
        <v>0</v>
      </c>
      <c r="M40" s="182">
        <f t="shared" si="15"/>
        <v>355.6</v>
      </c>
      <c r="N40" s="182">
        <f t="shared" si="16"/>
        <v>372.27</v>
      </c>
      <c r="O40" s="202">
        <f t="shared" si="54"/>
        <v>399.192</v>
      </c>
      <c r="P40" s="268"/>
      <c r="Q40" s="182"/>
      <c r="R40" s="182">
        <f t="shared" si="17"/>
        <v>0</v>
      </c>
      <c r="S40" s="207">
        <f t="shared" si="18"/>
        <v>6.0517</v>
      </c>
      <c r="T40" s="207">
        <f t="shared" si="19"/>
        <v>0</v>
      </c>
      <c r="U40" s="207">
        <f t="shared" si="20"/>
        <v>0.01811</v>
      </c>
      <c r="V40" s="210">
        <f t="shared" si="55"/>
        <v>59.84</v>
      </c>
      <c r="W40" s="38"/>
      <c r="X40" s="189">
        <v>0.06</v>
      </c>
      <c r="Y40" s="189">
        <v>448.7</v>
      </c>
      <c r="Z40" s="188">
        <f t="shared" si="21"/>
        <v>0</v>
      </c>
      <c r="AA40" s="203">
        <f t="shared" si="22"/>
        <v>0</v>
      </c>
      <c r="AB40" s="188">
        <f t="shared" si="23"/>
        <v>3304</v>
      </c>
      <c r="AC40" s="204">
        <f t="shared" si="1"/>
        <v>0.01811</v>
      </c>
      <c r="AD40" s="188">
        <f t="shared" si="24"/>
        <v>26.92</v>
      </c>
      <c r="AE40" s="188">
        <f t="shared" si="25"/>
        <v>26.92</v>
      </c>
      <c r="AF40" s="260">
        <f t="shared" si="26"/>
        <v>432.11</v>
      </c>
      <c r="AG40" s="221">
        <v>432.11</v>
      </c>
      <c r="AH40" s="221">
        <v>432.11</v>
      </c>
      <c r="AI40" s="182">
        <v>13.11</v>
      </c>
      <c r="AJ40" s="188">
        <f t="shared" si="27"/>
        <v>5664.96</v>
      </c>
      <c r="AK40" s="260">
        <f t="shared" si="28"/>
        <v>26.15</v>
      </c>
      <c r="AL40" s="225">
        <v>26.15</v>
      </c>
      <c r="AM40" s="201">
        <f t="shared" si="29"/>
        <v>26.15</v>
      </c>
      <c r="AN40" s="182">
        <v>826</v>
      </c>
      <c r="AO40" s="188">
        <f t="shared" si="30"/>
        <v>21599.9</v>
      </c>
      <c r="AP40" s="266">
        <f t="shared" si="31"/>
        <v>0</v>
      </c>
      <c r="AQ40" s="263">
        <f t="shared" si="32"/>
        <v>108.75</v>
      </c>
      <c r="AR40" s="252">
        <f t="shared" si="33"/>
        <v>109.248</v>
      </c>
      <c r="AS40" s="249">
        <f t="shared" si="56"/>
        <v>113.327</v>
      </c>
      <c r="AT40" s="249">
        <f t="shared" si="3"/>
        <v>-30.229</v>
      </c>
      <c r="AU40" s="257">
        <f t="shared" si="4"/>
        <v>0.025</v>
      </c>
      <c r="AV40" s="257">
        <f t="shared" si="34"/>
        <v>0</v>
      </c>
      <c r="AW40" s="257">
        <v>1590.78</v>
      </c>
      <c r="AX40" s="199">
        <f t="shared" si="35"/>
        <v>0</v>
      </c>
      <c r="AY40" s="259">
        <f t="shared" si="5"/>
        <v>82.6</v>
      </c>
      <c r="AZ40" s="227">
        <v>83.098</v>
      </c>
      <c r="BA40" s="182">
        <v>826</v>
      </c>
      <c r="BB40" s="188">
        <f t="shared" si="36"/>
        <v>68638.95</v>
      </c>
      <c r="BC40" s="191">
        <f t="shared" si="6"/>
        <v>3304</v>
      </c>
      <c r="BD40" s="182">
        <f t="shared" si="7"/>
        <v>83.1</v>
      </c>
      <c r="BE40" s="188">
        <f t="shared" si="37"/>
        <v>68640.6</v>
      </c>
      <c r="BF40" s="186"/>
      <c r="BG40" s="182">
        <f t="shared" si="38"/>
        <v>0</v>
      </c>
      <c r="BH40" s="38"/>
      <c r="BI40" s="182">
        <f t="shared" si="39"/>
        <v>0</v>
      </c>
      <c r="BJ40" s="182">
        <f t="shared" si="40"/>
        <v>0</v>
      </c>
      <c r="BK40" s="188">
        <f t="shared" si="41"/>
        <v>0</v>
      </c>
      <c r="BL40" s="186">
        <f t="shared" si="8"/>
        <v>83.1</v>
      </c>
      <c r="BM40" s="38">
        <v>826</v>
      </c>
      <c r="BN40" s="38">
        <f t="shared" si="42"/>
        <v>68640.6</v>
      </c>
      <c r="BO40" s="38">
        <f t="shared" si="43"/>
        <v>95905.21</v>
      </c>
      <c r="BP40" s="38">
        <v>0</v>
      </c>
      <c r="BQ40" s="38">
        <f t="shared" si="44"/>
        <v>6.86</v>
      </c>
      <c r="BR40" s="38">
        <f t="shared" si="45"/>
        <v>33.01</v>
      </c>
      <c r="BS40" s="189">
        <f t="shared" si="46"/>
        <v>27266.26</v>
      </c>
      <c r="BT40" s="38">
        <f t="shared" si="47"/>
        <v>33.01</v>
      </c>
      <c r="BU40" s="38">
        <f t="shared" si="48"/>
        <v>27266.26</v>
      </c>
      <c r="BV40" s="166">
        <f t="shared" si="9"/>
        <v>2.86165562913907</v>
      </c>
      <c r="BW40" s="182">
        <f t="shared" si="10"/>
        <v>0.03</v>
      </c>
      <c r="BX40" s="166">
        <f t="shared" si="49"/>
        <v>20.775</v>
      </c>
      <c r="BY40" s="182">
        <f t="shared" si="11"/>
        <v>180.57</v>
      </c>
      <c r="BZ40" s="182">
        <f t="shared" si="50"/>
        <v>1.14</v>
      </c>
      <c r="CA40" s="188">
        <f t="shared" si="51"/>
        <v>63.1</v>
      </c>
      <c r="CB40" s="165">
        <f t="shared" si="52"/>
        <v>0.00814830508474576</v>
      </c>
      <c r="CC40" s="194">
        <f t="shared" si="53"/>
        <v>0.106824279661017</v>
      </c>
    </row>
    <row r="41" spans="1:81" ht="12.75">
      <c r="A41" s="1">
        <v>35</v>
      </c>
      <c r="B41" s="229" t="s">
        <v>47</v>
      </c>
      <c r="C41" s="160">
        <v>3303.3</v>
      </c>
      <c r="D41" s="140">
        <v>137</v>
      </c>
      <c r="E41" s="140">
        <v>55</v>
      </c>
      <c r="F41" s="140">
        <v>56.1</v>
      </c>
      <c r="G41" s="155">
        <v>2.8</v>
      </c>
      <c r="H41" s="155">
        <f t="shared" si="12"/>
        <v>82</v>
      </c>
      <c r="I41" s="182">
        <f t="shared" si="13"/>
        <v>229.6</v>
      </c>
      <c r="J41" s="165"/>
      <c r="K41" s="165"/>
      <c r="L41" s="182">
        <f t="shared" si="14"/>
        <v>0</v>
      </c>
      <c r="M41" s="182">
        <f t="shared" si="15"/>
        <v>229.6</v>
      </c>
      <c r="N41" s="182">
        <f t="shared" si="16"/>
        <v>285.92</v>
      </c>
      <c r="O41" s="202">
        <f t="shared" si="54"/>
        <v>312.14</v>
      </c>
      <c r="P41" s="268">
        <v>0.217</v>
      </c>
      <c r="Q41" s="182">
        <f>(AJ41+AL41*1590.78)/AG41</f>
        <v>109.63</v>
      </c>
      <c r="R41" s="182">
        <f t="shared" si="17"/>
        <v>23.79</v>
      </c>
      <c r="S41" s="207">
        <f t="shared" si="18"/>
        <v>6.06738</v>
      </c>
      <c r="T41" s="207">
        <f t="shared" si="19"/>
        <v>1.31662</v>
      </c>
      <c r="U41" s="207">
        <f t="shared" si="20"/>
        <v>0.08489</v>
      </c>
      <c r="V41" s="210">
        <f t="shared" si="55"/>
        <v>280.42</v>
      </c>
      <c r="W41" s="38">
        <v>19.1</v>
      </c>
      <c r="X41" s="189">
        <v>0.06</v>
      </c>
      <c r="Y41" s="189">
        <v>437</v>
      </c>
      <c r="Z41" s="188">
        <f t="shared" si="21"/>
        <v>2.53</v>
      </c>
      <c r="AA41" s="203">
        <f t="shared" si="22"/>
        <v>0.152</v>
      </c>
      <c r="AB41" s="188">
        <f t="shared" si="23"/>
        <v>3322.4</v>
      </c>
      <c r="AC41" s="204">
        <f t="shared" si="1"/>
        <v>0.0844</v>
      </c>
      <c r="AD41" s="188">
        <f t="shared" si="24"/>
        <v>26.07</v>
      </c>
      <c r="AE41" s="188">
        <f t="shared" si="25"/>
        <v>26.22</v>
      </c>
      <c r="AF41" s="260">
        <f t="shared" si="26"/>
        <v>566.123</v>
      </c>
      <c r="AG41" s="221">
        <v>566.34</v>
      </c>
      <c r="AH41" s="221">
        <v>566.34</v>
      </c>
      <c r="AI41" s="182">
        <v>13.11</v>
      </c>
      <c r="AJ41" s="188">
        <f t="shared" si="27"/>
        <v>7424.72</v>
      </c>
      <c r="AK41" s="260">
        <f t="shared" si="28"/>
        <v>33.045</v>
      </c>
      <c r="AL41" s="225">
        <v>34.362</v>
      </c>
      <c r="AM41" s="201">
        <f t="shared" si="29"/>
        <v>34.362</v>
      </c>
      <c r="AN41" s="182">
        <v>826</v>
      </c>
      <c r="AO41" s="188">
        <f t="shared" si="30"/>
        <v>28383.01</v>
      </c>
      <c r="AP41" s="266">
        <f t="shared" si="31"/>
        <v>1.76</v>
      </c>
      <c r="AQ41" s="263">
        <f t="shared" si="32"/>
        <v>109.02</v>
      </c>
      <c r="AR41" s="252">
        <f t="shared" si="33"/>
        <v>110.934</v>
      </c>
      <c r="AS41" s="249">
        <f t="shared" si="56"/>
        <v>113.303</v>
      </c>
      <c r="AT41" s="249">
        <f t="shared" si="3"/>
        <v>-36.731</v>
      </c>
      <c r="AU41" s="257">
        <f t="shared" si="4"/>
        <v>0.023</v>
      </c>
      <c r="AV41" s="257">
        <f t="shared" si="34"/>
        <v>0.439</v>
      </c>
      <c r="AW41" s="257">
        <v>1590.78</v>
      </c>
      <c r="AX41" s="199">
        <f t="shared" si="35"/>
        <v>698.35</v>
      </c>
      <c r="AY41" s="259">
        <f t="shared" si="5"/>
        <v>75.976</v>
      </c>
      <c r="AZ41" s="227">
        <v>76.572</v>
      </c>
      <c r="BA41" s="182">
        <v>826</v>
      </c>
      <c r="BB41" s="188">
        <f t="shared" si="36"/>
        <v>63248.47</v>
      </c>
      <c r="BC41" s="191">
        <f t="shared" si="6"/>
        <v>3303.3</v>
      </c>
      <c r="BD41" s="182">
        <f t="shared" si="7"/>
        <v>76.57</v>
      </c>
      <c r="BE41" s="188">
        <f t="shared" si="37"/>
        <v>63246.82</v>
      </c>
      <c r="BF41" s="186">
        <v>0.11</v>
      </c>
      <c r="BG41" s="182">
        <f t="shared" si="38"/>
        <v>90.86</v>
      </c>
      <c r="BH41" s="38">
        <v>1.82</v>
      </c>
      <c r="BI41" s="182">
        <f t="shared" si="39"/>
        <v>23.86</v>
      </c>
      <c r="BJ41" s="182">
        <f t="shared" si="40"/>
        <v>1.93</v>
      </c>
      <c r="BK41" s="188">
        <f t="shared" si="41"/>
        <v>114.72</v>
      </c>
      <c r="BL41" s="186">
        <f t="shared" si="8"/>
        <v>76.57</v>
      </c>
      <c r="BM41" s="38">
        <v>826</v>
      </c>
      <c r="BN41" s="38">
        <f t="shared" si="42"/>
        <v>63246.82</v>
      </c>
      <c r="BO41" s="38">
        <f t="shared" si="43"/>
        <v>99055.57</v>
      </c>
      <c r="BP41" s="38">
        <v>0</v>
      </c>
      <c r="BQ41" s="38">
        <f t="shared" si="44"/>
        <v>8.99</v>
      </c>
      <c r="BR41" s="38">
        <f t="shared" si="45"/>
        <v>43.35</v>
      </c>
      <c r="BS41" s="189">
        <f t="shared" si="46"/>
        <v>35807.1</v>
      </c>
      <c r="BT41" s="38">
        <f t="shared" si="47"/>
        <v>43.21</v>
      </c>
      <c r="BU41" s="38">
        <f t="shared" si="48"/>
        <v>35692.38</v>
      </c>
      <c r="BV41" s="166">
        <f t="shared" si="9"/>
        <v>4.13386861313869</v>
      </c>
      <c r="BW41" s="182">
        <f t="shared" si="10"/>
        <v>0.02</v>
      </c>
      <c r="BX41" s="166">
        <f t="shared" si="49"/>
        <v>19.1465564738292</v>
      </c>
      <c r="BY41" s="182">
        <f t="shared" si="11"/>
        <v>260.53</v>
      </c>
      <c r="BZ41" s="182">
        <f t="shared" si="50"/>
        <v>5.35</v>
      </c>
      <c r="CA41" s="188">
        <f t="shared" si="51"/>
        <v>63.02</v>
      </c>
      <c r="CB41" s="165"/>
      <c r="CC41" s="194">
        <f t="shared" si="53"/>
        <v>0</v>
      </c>
    </row>
    <row r="42" spans="1:81" ht="12.75">
      <c r="A42" s="1">
        <v>36</v>
      </c>
      <c r="B42" s="229" t="s">
        <v>48</v>
      </c>
      <c r="C42" s="160">
        <v>2706.2</v>
      </c>
      <c r="D42" s="140">
        <v>112</v>
      </c>
      <c r="E42" s="140">
        <v>22</v>
      </c>
      <c r="F42" s="140">
        <v>19.61</v>
      </c>
      <c r="G42" s="155">
        <v>2.8</v>
      </c>
      <c r="H42" s="155">
        <f t="shared" si="12"/>
        <v>90</v>
      </c>
      <c r="I42" s="182">
        <f t="shared" si="13"/>
        <v>252</v>
      </c>
      <c r="J42" s="165"/>
      <c r="K42" s="165"/>
      <c r="L42" s="182">
        <f t="shared" si="14"/>
        <v>0</v>
      </c>
      <c r="M42" s="182">
        <f t="shared" si="15"/>
        <v>252</v>
      </c>
      <c r="N42" s="182">
        <f t="shared" si="16"/>
        <v>271.61</v>
      </c>
      <c r="O42" s="202">
        <f t="shared" si="54"/>
        <v>291.38</v>
      </c>
      <c r="P42" s="268"/>
      <c r="Q42" s="182"/>
      <c r="R42" s="182">
        <f t="shared" si="17"/>
        <v>0</v>
      </c>
      <c r="S42" s="207">
        <f t="shared" si="18"/>
        <v>6.04741</v>
      </c>
      <c r="T42" s="207">
        <f t="shared" si="19"/>
        <v>0</v>
      </c>
      <c r="U42" s="207">
        <f t="shared" si="20"/>
        <v>0.00096</v>
      </c>
      <c r="V42" s="210">
        <f t="shared" si="55"/>
        <v>2.59</v>
      </c>
      <c r="W42" s="38"/>
      <c r="X42" s="189">
        <v>0.06</v>
      </c>
      <c r="Y42" s="189">
        <v>329.5</v>
      </c>
      <c r="Z42" s="188">
        <f t="shared" si="21"/>
        <v>0</v>
      </c>
      <c r="AA42" s="203">
        <f t="shared" si="22"/>
        <v>0</v>
      </c>
      <c r="AB42" s="188">
        <f t="shared" si="23"/>
        <v>2706.2</v>
      </c>
      <c r="AC42" s="204">
        <f t="shared" si="1"/>
        <v>0.00096</v>
      </c>
      <c r="AD42" s="188">
        <f t="shared" si="24"/>
        <v>19.77</v>
      </c>
      <c r="AE42" s="188">
        <f t="shared" si="25"/>
        <v>19.77</v>
      </c>
      <c r="AF42" s="260">
        <f t="shared" si="26"/>
        <v>274.2</v>
      </c>
      <c r="AG42" s="221">
        <v>274.2</v>
      </c>
      <c r="AH42" s="221">
        <v>274.2</v>
      </c>
      <c r="AI42" s="182">
        <v>13.11</v>
      </c>
      <c r="AJ42" s="188">
        <f t="shared" si="27"/>
        <v>3594.76</v>
      </c>
      <c r="AK42" s="260">
        <f t="shared" si="28"/>
        <v>16.582</v>
      </c>
      <c r="AL42" s="225">
        <v>16.582</v>
      </c>
      <c r="AM42" s="201">
        <f t="shared" si="29"/>
        <v>16.582</v>
      </c>
      <c r="AN42" s="182">
        <v>826</v>
      </c>
      <c r="AO42" s="188">
        <f t="shared" si="30"/>
        <v>13696.73</v>
      </c>
      <c r="AP42" s="266">
        <f t="shared" si="31"/>
        <v>0</v>
      </c>
      <c r="AQ42" s="263">
        <f t="shared" si="32"/>
        <v>76.12</v>
      </c>
      <c r="AR42" s="252">
        <f t="shared" si="33"/>
        <v>75.709</v>
      </c>
      <c r="AS42" s="249">
        <f t="shared" si="56"/>
        <v>92.823</v>
      </c>
      <c r="AT42" s="249">
        <f t="shared" si="3"/>
        <v>-33.696</v>
      </c>
      <c r="AU42" s="257">
        <f t="shared" si="4"/>
        <v>0.022</v>
      </c>
      <c r="AV42" s="257">
        <f t="shared" si="34"/>
        <v>0</v>
      </c>
      <c r="AW42" s="257">
        <v>1590.78</v>
      </c>
      <c r="AX42" s="199">
        <f t="shared" si="35"/>
        <v>0</v>
      </c>
      <c r="AY42" s="259">
        <f t="shared" si="5"/>
        <v>59.536</v>
      </c>
      <c r="AZ42" s="227">
        <v>59.127</v>
      </c>
      <c r="BA42" s="182">
        <v>826</v>
      </c>
      <c r="BB42" s="188">
        <f t="shared" si="36"/>
        <v>48838.9</v>
      </c>
      <c r="BC42" s="191">
        <f t="shared" si="6"/>
        <v>2706.2</v>
      </c>
      <c r="BD42" s="182">
        <f t="shared" si="7"/>
        <v>59.13</v>
      </c>
      <c r="BE42" s="188">
        <f t="shared" si="37"/>
        <v>48841.38</v>
      </c>
      <c r="BF42" s="186"/>
      <c r="BG42" s="182">
        <f t="shared" si="38"/>
        <v>0</v>
      </c>
      <c r="BH42" s="38"/>
      <c r="BI42" s="182">
        <f t="shared" si="39"/>
        <v>0</v>
      </c>
      <c r="BJ42" s="182">
        <f t="shared" si="40"/>
        <v>0</v>
      </c>
      <c r="BK42" s="188">
        <f t="shared" si="41"/>
        <v>0</v>
      </c>
      <c r="BL42" s="186">
        <f t="shared" si="8"/>
        <v>59.13</v>
      </c>
      <c r="BM42" s="38">
        <v>826</v>
      </c>
      <c r="BN42" s="38">
        <f t="shared" si="42"/>
        <v>48841.38</v>
      </c>
      <c r="BO42" s="38">
        <f t="shared" si="43"/>
        <v>66127.08</v>
      </c>
      <c r="BP42" s="38">
        <v>0</v>
      </c>
      <c r="BQ42" s="38">
        <f t="shared" si="44"/>
        <v>4.35</v>
      </c>
      <c r="BR42" s="38">
        <f t="shared" si="45"/>
        <v>20.93</v>
      </c>
      <c r="BS42" s="189">
        <f t="shared" si="46"/>
        <v>17288.18</v>
      </c>
      <c r="BT42" s="38">
        <f t="shared" si="47"/>
        <v>20.93</v>
      </c>
      <c r="BU42" s="38">
        <f t="shared" si="48"/>
        <v>17288.18</v>
      </c>
      <c r="BV42" s="166">
        <f t="shared" si="9"/>
        <v>2.44821428571429</v>
      </c>
      <c r="BW42" s="182">
        <f t="shared" si="10"/>
        <v>0.02</v>
      </c>
      <c r="BX42" s="166">
        <f t="shared" si="49"/>
        <v>18.0479565442318</v>
      </c>
      <c r="BY42" s="182">
        <f t="shared" si="11"/>
        <v>154.36</v>
      </c>
      <c r="BZ42" s="182">
        <f t="shared" si="50"/>
        <v>0.06</v>
      </c>
      <c r="CA42" s="188">
        <f t="shared" si="51"/>
        <v>63.05</v>
      </c>
      <c r="CB42" s="165"/>
      <c r="CC42" s="194">
        <f t="shared" si="53"/>
        <v>0</v>
      </c>
    </row>
    <row r="43" spans="1:81" ht="12.75">
      <c r="A43" s="1">
        <v>37</v>
      </c>
      <c r="B43" s="229" t="s">
        <v>49</v>
      </c>
      <c r="C43" s="160">
        <v>2771.6</v>
      </c>
      <c r="D43" s="140">
        <v>117</v>
      </c>
      <c r="E43" s="140">
        <v>54</v>
      </c>
      <c r="F43" s="140">
        <v>62.71</v>
      </c>
      <c r="G43" s="155">
        <v>2.8</v>
      </c>
      <c r="H43" s="155">
        <f t="shared" si="12"/>
        <v>63</v>
      </c>
      <c r="I43" s="182">
        <f t="shared" si="13"/>
        <v>176.4</v>
      </c>
      <c r="J43" s="165"/>
      <c r="K43" s="165"/>
      <c r="L43" s="182">
        <f t="shared" si="14"/>
        <v>0</v>
      </c>
      <c r="M43" s="182">
        <f t="shared" si="15"/>
        <v>176.4</v>
      </c>
      <c r="N43" s="182">
        <f t="shared" si="16"/>
        <v>239.11</v>
      </c>
      <c r="O43" s="202">
        <f t="shared" si="54"/>
        <v>258.628</v>
      </c>
      <c r="P43" s="268"/>
      <c r="Q43" s="182"/>
      <c r="R43" s="182">
        <f t="shared" si="17"/>
        <v>0</v>
      </c>
      <c r="S43" s="207">
        <f t="shared" si="18"/>
        <v>6.10328</v>
      </c>
      <c r="T43" s="207">
        <f t="shared" si="19"/>
        <v>0</v>
      </c>
      <c r="U43" s="207">
        <f t="shared" si="20"/>
        <v>0.03509</v>
      </c>
      <c r="V43" s="210">
        <f t="shared" si="55"/>
        <v>97.25</v>
      </c>
      <c r="W43" s="38"/>
      <c r="X43" s="189">
        <v>0.06</v>
      </c>
      <c r="Y43" s="189">
        <v>325.3</v>
      </c>
      <c r="Z43" s="188">
        <f t="shared" si="21"/>
        <v>0</v>
      </c>
      <c r="AA43" s="203">
        <f t="shared" si="22"/>
        <v>0</v>
      </c>
      <c r="AB43" s="188">
        <f t="shared" si="23"/>
        <v>2771.6</v>
      </c>
      <c r="AC43" s="204">
        <f t="shared" si="1"/>
        <v>0.03509</v>
      </c>
      <c r="AD43" s="188">
        <f t="shared" si="24"/>
        <v>19.52</v>
      </c>
      <c r="AE43" s="188">
        <f t="shared" si="25"/>
        <v>19.52</v>
      </c>
      <c r="AF43" s="260">
        <f t="shared" si="26"/>
        <v>336.36</v>
      </c>
      <c r="AG43" s="221">
        <v>336.36</v>
      </c>
      <c r="AH43" s="221">
        <v>336.36</v>
      </c>
      <c r="AI43" s="182">
        <v>13.11</v>
      </c>
      <c r="AJ43" s="188">
        <f t="shared" si="27"/>
        <v>4409.68</v>
      </c>
      <c r="AK43" s="260">
        <f t="shared" si="28"/>
        <v>20.529</v>
      </c>
      <c r="AL43" s="225">
        <v>20.529</v>
      </c>
      <c r="AM43" s="201">
        <f t="shared" si="29"/>
        <v>20.529</v>
      </c>
      <c r="AN43" s="182">
        <v>826</v>
      </c>
      <c r="AO43" s="188">
        <f t="shared" si="30"/>
        <v>16956.95</v>
      </c>
      <c r="AP43" s="266">
        <f t="shared" si="31"/>
        <v>0</v>
      </c>
      <c r="AQ43" s="263">
        <f t="shared" si="32"/>
        <v>73.19</v>
      </c>
      <c r="AR43" s="252">
        <f t="shared" si="33"/>
        <v>73.606</v>
      </c>
      <c r="AS43" s="249">
        <f t="shared" si="56"/>
        <v>95.066</v>
      </c>
      <c r="AT43" s="249">
        <f t="shared" si="3"/>
        <v>-41.989</v>
      </c>
      <c r="AU43" s="257">
        <f t="shared" si="4"/>
        <v>0.019</v>
      </c>
      <c r="AV43" s="257">
        <f t="shared" si="34"/>
        <v>0</v>
      </c>
      <c r="AW43" s="257">
        <v>1590.78</v>
      </c>
      <c r="AX43" s="199">
        <f t="shared" si="35"/>
        <v>0</v>
      </c>
      <c r="AY43" s="259">
        <f t="shared" si="5"/>
        <v>52.66</v>
      </c>
      <c r="AZ43" s="227">
        <v>53.077</v>
      </c>
      <c r="BA43" s="182">
        <v>826</v>
      </c>
      <c r="BB43" s="188">
        <f t="shared" si="36"/>
        <v>43841.6</v>
      </c>
      <c r="BC43" s="191">
        <f t="shared" si="6"/>
        <v>2771.6</v>
      </c>
      <c r="BD43" s="182">
        <f t="shared" si="7"/>
        <v>53.08</v>
      </c>
      <c r="BE43" s="188">
        <f t="shared" si="37"/>
        <v>43844.08</v>
      </c>
      <c r="BF43" s="186"/>
      <c r="BG43" s="182">
        <f t="shared" si="38"/>
        <v>0</v>
      </c>
      <c r="BH43" s="38"/>
      <c r="BI43" s="182">
        <f t="shared" si="39"/>
        <v>0</v>
      </c>
      <c r="BJ43" s="182">
        <f t="shared" si="40"/>
        <v>0</v>
      </c>
      <c r="BK43" s="188">
        <f t="shared" si="41"/>
        <v>0</v>
      </c>
      <c r="BL43" s="186">
        <f t="shared" si="8"/>
        <v>53.08</v>
      </c>
      <c r="BM43" s="38">
        <v>826</v>
      </c>
      <c r="BN43" s="38">
        <f t="shared" si="42"/>
        <v>43844.08</v>
      </c>
      <c r="BO43" s="38">
        <f t="shared" si="43"/>
        <v>65210.22</v>
      </c>
      <c r="BP43" s="38">
        <v>0</v>
      </c>
      <c r="BQ43" s="38">
        <f t="shared" si="44"/>
        <v>5.34</v>
      </c>
      <c r="BR43" s="38">
        <f t="shared" si="45"/>
        <v>25.87</v>
      </c>
      <c r="BS43" s="189">
        <f t="shared" si="46"/>
        <v>21368.62</v>
      </c>
      <c r="BT43" s="38">
        <f t="shared" si="47"/>
        <v>25.87</v>
      </c>
      <c r="BU43" s="38">
        <f t="shared" si="48"/>
        <v>21368.62</v>
      </c>
      <c r="BV43" s="166">
        <f t="shared" si="9"/>
        <v>2.87487179487179</v>
      </c>
      <c r="BW43" s="182">
        <f t="shared" si="10"/>
        <v>0.02</v>
      </c>
      <c r="BX43" s="166">
        <f t="shared" si="49"/>
        <v>15.8190503680185</v>
      </c>
      <c r="BY43" s="182">
        <f t="shared" si="11"/>
        <v>182.64</v>
      </c>
      <c r="BZ43" s="182">
        <f t="shared" si="50"/>
        <v>2.23</v>
      </c>
      <c r="CA43" s="188">
        <f t="shared" si="51"/>
        <v>63.53</v>
      </c>
      <c r="CB43" s="165"/>
      <c r="CC43" s="194">
        <f t="shared" si="53"/>
        <v>0</v>
      </c>
    </row>
    <row r="44" spans="1:81" ht="12.75">
      <c r="A44" s="1">
        <v>38</v>
      </c>
      <c r="B44" s="230" t="s">
        <v>50</v>
      </c>
      <c r="C44" s="160">
        <v>3045.4</v>
      </c>
      <c r="D44" s="140">
        <v>129</v>
      </c>
      <c r="E44" s="140">
        <v>27</v>
      </c>
      <c r="F44" s="140">
        <v>24.12</v>
      </c>
      <c r="G44" s="155">
        <v>2.8</v>
      </c>
      <c r="H44" s="155">
        <f t="shared" si="12"/>
        <v>102</v>
      </c>
      <c r="I44" s="182">
        <f t="shared" si="13"/>
        <v>285.6</v>
      </c>
      <c r="J44" s="165"/>
      <c r="K44" s="165"/>
      <c r="L44" s="182">
        <f t="shared" si="14"/>
        <v>0</v>
      </c>
      <c r="M44" s="182">
        <f t="shared" si="15"/>
        <v>285.6</v>
      </c>
      <c r="N44" s="182">
        <f t="shared" si="16"/>
        <v>311.36</v>
      </c>
      <c r="O44" s="202">
        <f t="shared" si="54"/>
        <v>323.58</v>
      </c>
      <c r="P44" s="268">
        <v>1.635</v>
      </c>
      <c r="Q44" s="182">
        <f>(AJ44+AL44*1590.78)/AG44</f>
        <v>119.43</v>
      </c>
      <c r="R44" s="182">
        <f t="shared" si="17"/>
        <v>195.27</v>
      </c>
      <c r="S44" s="207">
        <f t="shared" si="18"/>
        <v>6.68334</v>
      </c>
      <c r="T44" s="207">
        <f t="shared" si="19"/>
        <v>10.92726</v>
      </c>
      <c r="U44" s="273">
        <f t="shared" si="20"/>
        <v>-0.00445</v>
      </c>
      <c r="V44" s="210">
        <f t="shared" si="55"/>
        <v>-13.56</v>
      </c>
      <c r="W44" s="38">
        <v>144.3</v>
      </c>
      <c r="X44" s="189">
        <v>0.05</v>
      </c>
      <c r="Y44" s="189">
        <v>244.4</v>
      </c>
      <c r="Z44" s="188">
        <f t="shared" si="21"/>
        <v>11.58</v>
      </c>
      <c r="AA44" s="203">
        <f t="shared" si="22"/>
        <v>0.579</v>
      </c>
      <c r="AB44" s="188">
        <f t="shared" si="23"/>
        <v>3189.7</v>
      </c>
      <c r="AC44" s="204">
        <f t="shared" si="1"/>
        <v>-0.00425</v>
      </c>
      <c r="AD44" s="188">
        <f t="shared" si="24"/>
        <v>11.64</v>
      </c>
      <c r="AE44" s="188">
        <f t="shared" si="25"/>
        <v>12.22</v>
      </c>
      <c r="AF44" s="260">
        <f t="shared" si="26"/>
        <v>296.165</v>
      </c>
      <c r="AG44" s="221">
        <v>297.8</v>
      </c>
      <c r="AH44" s="221">
        <v>297.8</v>
      </c>
      <c r="AI44" s="182">
        <v>13.11</v>
      </c>
      <c r="AJ44" s="188">
        <f t="shared" si="27"/>
        <v>3904.16</v>
      </c>
      <c r="AK44" s="260">
        <f t="shared" si="28"/>
        <v>8.976</v>
      </c>
      <c r="AL44" s="225">
        <v>19.903</v>
      </c>
      <c r="AM44" s="201">
        <f t="shared" si="29"/>
        <v>19.903</v>
      </c>
      <c r="AN44" s="182">
        <v>826</v>
      </c>
      <c r="AO44" s="188">
        <f t="shared" si="30"/>
        <v>16439.88</v>
      </c>
      <c r="AP44" s="266">
        <f t="shared" si="31"/>
        <v>14.39</v>
      </c>
      <c r="AQ44" s="263">
        <f t="shared" si="32"/>
        <v>82.07</v>
      </c>
      <c r="AR44" s="252">
        <f t="shared" si="33"/>
        <v>97.653</v>
      </c>
      <c r="AS44" s="249">
        <f t="shared" si="56"/>
        <v>104.457</v>
      </c>
      <c r="AT44" s="249">
        <f t="shared" si="3"/>
        <v>-26.707</v>
      </c>
      <c r="AU44" s="257">
        <f t="shared" si="4"/>
        <v>0.024</v>
      </c>
      <c r="AV44" s="257">
        <f t="shared" si="34"/>
        <v>3.463</v>
      </c>
      <c r="AW44" s="257">
        <v>1590.78</v>
      </c>
      <c r="AX44" s="199">
        <f t="shared" si="35"/>
        <v>5508.87</v>
      </c>
      <c r="AY44" s="259">
        <f t="shared" si="5"/>
        <v>73.09</v>
      </c>
      <c r="AZ44" s="228">
        <v>77.75</v>
      </c>
      <c r="BA44" s="182">
        <v>826</v>
      </c>
      <c r="BB44" s="188">
        <f t="shared" si="36"/>
        <v>64221.5</v>
      </c>
      <c r="BC44" s="191">
        <f t="shared" si="6"/>
        <v>3045.4</v>
      </c>
      <c r="BD44" s="182">
        <f t="shared" si="7"/>
        <v>77.75</v>
      </c>
      <c r="BE44" s="188">
        <f t="shared" si="37"/>
        <v>64221.5</v>
      </c>
      <c r="BF44" s="186">
        <v>0.09</v>
      </c>
      <c r="BG44" s="182">
        <f t="shared" si="38"/>
        <v>74.34</v>
      </c>
      <c r="BH44" s="38">
        <v>0.92</v>
      </c>
      <c r="BI44" s="182">
        <f t="shared" si="39"/>
        <v>12.06</v>
      </c>
      <c r="BJ44" s="182">
        <f t="shared" si="40"/>
        <v>1.01</v>
      </c>
      <c r="BK44" s="188">
        <f t="shared" si="41"/>
        <v>86.4</v>
      </c>
      <c r="BL44" s="186">
        <f t="shared" si="8"/>
        <v>77.75</v>
      </c>
      <c r="BM44" s="38">
        <v>826</v>
      </c>
      <c r="BN44" s="38">
        <f t="shared" si="42"/>
        <v>64221.5</v>
      </c>
      <c r="BO44" s="38">
        <f t="shared" si="43"/>
        <v>84565.88</v>
      </c>
      <c r="BP44" s="38">
        <v>0</v>
      </c>
      <c r="BQ44" s="38">
        <f t="shared" si="44"/>
        <v>4.73</v>
      </c>
      <c r="BR44" s="38">
        <f t="shared" si="45"/>
        <v>24.63</v>
      </c>
      <c r="BS44" s="189">
        <f t="shared" si="46"/>
        <v>20344.38</v>
      </c>
      <c r="BT44" s="38">
        <f t="shared" si="47"/>
        <v>24.53</v>
      </c>
      <c r="BU44" s="38">
        <f t="shared" si="48"/>
        <v>20257.98</v>
      </c>
      <c r="BV44" s="166">
        <f t="shared" si="9"/>
        <v>2.30852713178295</v>
      </c>
      <c r="BW44" s="182">
        <f t="shared" si="10"/>
        <v>0.03</v>
      </c>
      <c r="BX44" s="166">
        <f t="shared" si="49"/>
        <v>21.0880344125566</v>
      </c>
      <c r="BY44" s="182">
        <f t="shared" si="11"/>
        <v>157.04</v>
      </c>
      <c r="BZ44" s="182">
        <f t="shared" si="50"/>
        <v>-0.3</v>
      </c>
      <c r="CA44" s="188">
        <f t="shared" si="51"/>
        <v>68.03</v>
      </c>
      <c r="CB44" s="165"/>
      <c r="CC44" s="194">
        <f t="shared" si="53"/>
        <v>0</v>
      </c>
    </row>
    <row r="45" spans="1:81" ht="12.75">
      <c r="A45" s="3">
        <v>39</v>
      </c>
      <c r="B45" s="230" t="s">
        <v>51</v>
      </c>
      <c r="C45" s="160">
        <v>3038.7</v>
      </c>
      <c r="D45" s="140">
        <v>124</v>
      </c>
      <c r="E45" s="140">
        <v>20</v>
      </c>
      <c r="F45" s="140">
        <v>18.11</v>
      </c>
      <c r="G45" s="155">
        <v>2.8</v>
      </c>
      <c r="H45" s="155">
        <f t="shared" si="12"/>
        <v>104</v>
      </c>
      <c r="I45" s="182">
        <f t="shared" si="13"/>
        <v>291.2</v>
      </c>
      <c r="J45" s="165"/>
      <c r="K45" s="165"/>
      <c r="L45" s="182">
        <f t="shared" si="14"/>
        <v>0</v>
      </c>
      <c r="M45" s="182">
        <f t="shared" si="15"/>
        <v>291.2</v>
      </c>
      <c r="N45" s="182">
        <f t="shared" si="16"/>
        <v>309.52</v>
      </c>
      <c r="O45" s="202">
        <f t="shared" si="54"/>
        <v>321.145</v>
      </c>
      <c r="P45" s="268">
        <v>0.214</v>
      </c>
      <c r="Q45" s="182">
        <f>(AJ45+AL45*1590.78)/AG45</f>
        <v>107.9</v>
      </c>
      <c r="R45" s="182">
        <f t="shared" si="17"/>
        <v>23.09</v>
      </c>
      <c r="S45" s="207">
        <f t="shared" si="18"/>
        <v>5.95865</v>
      </c>
      <c r="T45" s="207">
        <f t="shared" si="19"/>
        <v>1.27515</v>
      </c>
      <c r="U45" s="207">
        <f t="shared" si="20"/>
        <v>0.02708</v>
      </c>
      <c r="V45" s="210">
        <f t="shared" si="55"/>
        <v>82.28</v>
      </c>
      <c r="W45" s="38">
        <v>142.9</v>
      </c>
      <c r="X45" s="189">
        <v>0.05</v>
      </c>
      <c r="Y45" s="189">
        <v>232.5</v>
      </c>
      <c r="Z45" s="188">
        <f t="shared" si="21"/>
        <v>10.93</v>
      </c>
      <c r="AA45" s="203">
        <f t="shared" si="22"/>
        <v>0.547</v>
      </c>
      <c r="AB45" s="188">
        <f t="shared" si="23"/>
        <v>3181.6</v>
      </c>
      <c r="AC45" s="204">
        <f t="shared" si="1"/>
        <v>0.02586</v>
      </c>
      <c r="AD45" s="188">
        <f t="shared" si="24"/>
        <v>11.08</v>
      </c>
      <c r="AE45" s="188">
        <f t="shared" si="25"/>
        <v>11.63</v>
      </c>
      <c r="AF45" s="260">
        <f t="shared" si="26"/>
        <v>391.586</v>
      </c>
      <c r="AG45" s="221">
        <v>391.8</v>
      </c>
      <c r="AH45" s="221">
        <v>391.8</v>
      </c>
      <c r="AI45" s="182">
        <v>13.11</v>
      </c>
      <c r="AJ45" s="188">
        <f t="shared" si="27"/>
        <v>5136.5</v>
      </c>
      <c r="AK45" s="260">
        <f t="shared" si="28"/>
        <v>22.071</v>
      </c>
      <c r="AL45" s="225">
        <v>23.346</v>
      </c>
      <c r="AM45" s="201">
        <f t="shared" si="29"/>
        <v>23.346</v>
      </c>
      <c r="AN45" s="182">
        <v>826</v>
      </c>
      <c r="AO45" s="188">
        <f t="shared" si="30"/>
        <v>19283.8</v>
      </c>
      <c r="AP45" s="266">
        <f t="shared" si="31"/>
        <v>4.85</v>
      </c>
      <c r="AQ45" s="263">
        <f t="shared" si="32"/>
        <v>98.04</v>
      </c>
      <c r="AR45" s="252">
        <f t="shared" si="33"/>
        <v>101.344</v>
      </c>
      <c r="AS45" s="249">
        <f t="shared" si="56"/>
        <v>104.227</v>
      </c>
      <c r="AT45" s="249">
        <f t="shared" si="3"/>
        <v>-26.229</v>
      </c>
      <c r="AU45" s="257">
        <f t="shared" si="4"/>
        <v>0.025</v>
      </c>
      <c r="AV45" s="257">
        <f t="shared" si="34"/>
        <v>3.573</v>
      </c>
      <c r="AW45" s="257">
        <v>1590.78</v>
      </c>
      <c r="AX45" s="199">
        <f t="shared" si="35"/>
        <v>5683.86</v>
      </c>
      <c r="AY45" s="259">
        <f t="shared" si="5"/>
        <v>75.968</v>
      </c>
      <c r="AZ45" s="227">
        <v>77.998</v>
      </c>
      <c r="BA45" s="182">
        <v>826</v>
      </c>
      <c r="BB45" s="188">
        <f t="shared" si="36"/>
        <v>64426.35</v>
      </c>
      <c r="BC45" s="191">
        <f t="shared" si="6"/>
        <v>3038.7</v>
      </c>
      <c r="BD45" s="182">
        <f t="shared" si="7"/>
        <v>78</v>
      </c>
      <c r="BE45" s="188">
        <f t="shared" si="37"/>
        <v>64428</v>
      </c>
      <c r="BF45" s="186">
        <v>0.07</v>
      </c>
      <c r="BG45" s="182">
        <f t="shared" si="38"/>
        <v>57.82</v>
      </c>
      <c r="BH45" s="38">
        <v>1.09</v>
      </c>
      <c r="BI45" s="182">
        <f t="shared" si="39"/>
        <v>14.29</v>
      </c>
      <c r="BJ45" s="182">
        <f t="shared" si="40"/>
        <v>1.16</v>
      </c>
      <c r="BK45" s="188">
        <f t="shared" si="41"/>
        <v>72.11</v>
      </c>
      <c r="BL45" s="186">
        <f t="shared" si="8"/>
        <v>78</v>
      </c>
      <c r="BM45" s="38">
        <v>826</v>
      </c>
      <c r="BN45" s="38">
        <f t="shared" si="42"/>
        <v>64428</v>
      </c>
      <c r="BO45" s="38">
        <f t="shared" si="43"/>
        <v>88851.17</v>
      </c>
      <c r="BP45" s="38">
        <v>0</v>
      </c>
      <c r="BQ45" s="38">
        <f t="shared" si="44"/>
        <v>6.22</v>
      </c>
      <c r="BR45" s="38">
        <f t="shared" si="45"/>
        <v>29.57</v>
      </c>
      <c r="BS45" s="189">
        <f t="shared" si="46"/>
        <v>24424.82</v>
      </c>
      <c r="BT45" s="38">
        <f t="shared" si="47"/>
        <v>29.48</v>
      </c>
      <c r="BU45" s="38">
        <f t="shared" si="48"/>
        <v>24352.71</v>
      </c>
      <c r="BV45" s="166">
        <f t="shared" si="9"/>
        <v>3.15967741935484</v>
      </c>
      <c r="BW45" s="182">
        <f t="shared" si="10"/>
        <v>0.03</v>
      </c>
      <c r="BX45" s="166">
        <f t="shared" si="49"/>
        <v>21.2024879060124</v>
      </c>
      <c r="BY45" s="182">
        <f t="shared" si="11"/>
        <v>196.39</v>
      </c>
      <c r="BZ45" s="182">
        <f t="shared" si="50"/>
        <v>1.68</v>
      </c>
      <c r="CA45" s="188">
        <f t="shared" si="51"/>
        <v>62.16</v>
      </c>
      <c r="CB45" s="165"/>
      <c r="CC45" s="194">
        <f t="shared" si="53"/>
        <v>0</v>
      </c>
    </row>
    <row r="46" spans="1:81" ht="12.75">
      <c r="A46" s="3">
        <v>40</v>
      </c>
      <c r="B46" s="229" t="s">
        <v>52</v>
      </c>
      <c r="C46" s="160">
        <v>2527.8</v>
      </c>
      <c r="D46" s="140">
        <v>115</v>
      </c>
      <c r="E46" s="140">
        <v>20</v>
      </c>
      <c r="F46" s="140">
        <v>20.59</v>
      </c>
      <c r="G46" s="155">
        <v>2.8</v>
      </c>
      <c r="H46" s="155">
        <f t="shared" si="12"/>
        <v>95</v>
      </c>
      <c r="I46" s="182">
        <f t="shared" si="13"/>
        <v>266</v>
      </c>
      <c r="J46" s="165"/>
      <c r="K46" s="165"/>
      <c r="L46" s="182">
        <f t="shared" si="14"/>
        <v>0</v>
      </c>
      <c r="M46" s="182">
        <f t="shared" si="15"/>
        <v>266</v>
      </c>
      <c r="N46" s="182">
        <f t="shared" si="16"/>
        <v>286.77</v>
      </c>
      <c r="O46" s="202">
        <f t="shared" si="54"/>
        <v>294.67</v>
      </c>
      <c r="P46" s="269">
        <v>0.183</v>
      </c>
      <c r="Q46" s="182">
        <f>(AJ46+AL46*1590.78)/AG46</f>
        <v>106.08</v>
      </c>
      <c r="R46" s="182">
        <f t="shared" si="17"/>
        <v>19.41</v>
      </c>
      <c r="S46" s="207">
        <f t="shared" si="18"/>
        <v>5.84401</v>
      </c>
      <c r="T46" s="207">
        <f t="shared" si="19"/>
        <v>1.06945</v>
      </c>
      <c r="U46" s="207">
        <f t="shared" si="20"/>
        <v>0.02857</v>
      </c>
      <c r="V46" s="210">
        <f t="shared" si="55"/>
        <v>72.23</v>
      </c>
      <c r="W46" s="38">
        <v>232.5</v>
      </c>
      <c r="X46" s="189">
        <v>0.04</v>
      </c>
      <c r="Y46" s="189">
        <v>197.5</v>
      </c>
      <c r="Z46" s="188">
        <f t="shared" si="21"/>
        <v>18.17</v>
      </c>
      <c r="AA46" s="203">
        <f t="shared" si="22"/>
        <v>0.727</v>
      </c>
      <c r="AB46" s="188">
        <f t="shared" si="23"/>
        <v>2760.3</v>
      </c>
      <c r="AC46" s="204">
        <f t="shared" si="1"/>
        <v>0.02617</v>
      </c>
      <c r="AD46" s="188">
        <f t="shared" si="24"/>
        <v>7.17</v>
      </c>
      <c r="AE46" s="188">
        <f t="shared" si="25"/>
        <v>7.9</v>
      </c>
      <c r="AF46" s="260">
        <f t="shared" si="26"/>
        <v>358.817</v>
      </c>
      <c r="AG46" s="221">
        <v>359</v>
      </c>
      <c r="AH46" s="221">
        <v>359</v>
      </c>
      <c r="AI46" s="182">
        <v>13.11</v>
      </c>
      <c r="AJ46" s="188">
        <f t="shared" si="27"/>
        <v>4706.49</v>
      </c>
      <c r="AK46" s="260">
        <f t="shared" si="28"/>
        <v>19.911</v>
      </c>
      <c r="AL46" s="225">
        <v>20.98</v>
      </c>
      <c r="AM46" s="201">
        <f t="shared" si="29"/>
        <v>20.98</v>
      </c>
      <c r="AN46" s="182">
        <v>826</v>
      </c>
      <c r="AO46" s="188">
        <f t="shared" si="30"/>
        <v>17329.48</v>
      </c>
      <c r="AP46" s="266">
        <f t="shared" si="31"/>
        <v>6.18</v>
      </c>
      <c r="AQ46" s="263">
        <f t="shared" si="32"/>
        <v>75.52</v>
      </c>
      <c r="AR46" s="252">
        <f t="shared" si="33"/>
        <v>82.05</v>
      </c>
      <c r="AS46" s="249">
        <f t="shared" si="56"/>
        <v>86.704</v>
      </c>
      <c r="AT46" s="249">
        <f t="shared" si="3"/>
        <v>-25.634</v>
      </c>
      <c r="AU46" s="257">
        <f t="shared" si="4"/>
        <v>0.022</v>
      </c>
      <c r="AV46" s="257">
        <f t="shared" si="34"/>
        <v>5.115</v>
      </c>
      <c r="AW46" s="257">
        <v>1590.78</v>
      </c>
      <c r="AX46" s="199">
        <f t="shared" si="35"/>
        <v>8136.84</v>
      </c>
      <c r="AY46" s="259">
        <f t="shared" si="5"/>
        <v>55.612</v>
      </c>
      <c r="AZ46" s="228">
        <v>61.07</v>
      </c>
      <c r="BA46" s="182">
        <v>826</v>
      </c>
      <c r="BB46" s="188">
        <f t="shared" si="36"/>
        <v>50443.82</v>
      </c>
      <c r="BC46" s="191">
        <f t="shared" si="6"/>
        <v>2527.8</v>
      </c>
      <c r="BD46" s="182">
        <f t="shared" si="7"/>
        <v>61.07</v>
      </c>
      <c r="BE46" s="188">
        <f t="shared" si="37"/>
        <v>50443.82</v>
      </c>
      <c r="BF46" s="186">
        <v>0.16</v>
      </c>
      <c r="BG46" s="182">
        <f t="shared" si="38"/>
        <v>132.16</v>
      </c>
      <c r="BH46" s="38">
        <v>2.73</v>
      </c>
      <c r="BI46" s="182">
        <f t="shared" si="39"/>
        <v>35.79</v>
      </c>
      <c r="BJ46" s="182">
        <f t="shared" si="40"/>
        <v>2.89</v>
      </c>
      <c r="BK46" s="188">
        <f t="shared" si="41"/>
        <v>167.95</v>
      </c>
      <c r="BL46" s="186">
        <f t="shared" si="8"/>
        <v>61.07</v>
      </c>
      <c r="BM46" s="38">
        <v>826</v>
      </c>
      <c r="BN46" s="38">
        <f t="shared" si="42"/>
        <v>50443.82</v>
      </c>
      <c r="BO46" s="38">
        <f t="shared" si="43"/>
        <v>72481.5</v>
      </c>
      <c r="BP46" s="38">
        <v>0</v>
      </c>
      <c r="BQ46" s="38">
        <f t="shared" si="44"/>
        <v>5.7</v>
      </c>
      <c r="BR46" s="38">
        <f t="shared" si="45"/>
        <v>26.68</v>
      </c>
      <c r="BS46" s="189">
        <f t="shared" si="46"/>
        <v>22037.68</v>
      </c>
      <c r="BT46" s="38">
        <f t="shared" si="47"/>
        <v>26.48</v>
      </c>
      <c r="BU46" s="38">
        <f t="shared" si="48"/>
        <v>21869.73</v>
      </c>
      <c r="BV46" s="166">
        <f t="shared" si="9"/>
        <v>3.12173913043478</v>
      </c>
      <c r="BW46" s="182">
        <f t="shared" si="10"/>
        <v>0.02</v>
      </c>
      <c r="BX46" s="166">
        <f t="shared" si="49"/>
        <v>19.9556214890419</v>
      </c>
      <c r="BY46" s="182">
        <f t="shared" si="11"/>
        <v>190.17</v>
      </c>
      <c r="BZ46" s="182">
        <f t="shared" si="50"/>
        <v>1.74</v>
      </c>
      <c r="CA46" s="188">
        <f t="shared" si="51"/>
        <v>60.92</v>
      </c>
      <c r="CB46" s="165"/>
      <c r="CC46" s="194">
        <f t="shared" si="53"/>
        <v>0</v>
      </c>
    </row>
    <row r="47" spans="1:81" ht="12.75">
      <c r="A47" s="1">
        <v>41</v>
      </c>
      <c r="B47" s="229" t="s">
        <v>53</v>
      </c>
      <c r="C47" s="162">
        <v>3399.5</v>
      </c>
      <c r="D47" s="140">
        <v>142</v>
      </c>
      <c r="E47" s="140">
        <v>35</v>
      </c>
      <c r="F47" s="140">
        <v>45.8</v>
      </c>
      <c r="G47" s="155">
        <v>2.8</v>
      </c>
      <c r="H47" s="155">
        <f t="shared" si="12"/>
        <v>107</v>
      </c>
      <c r="I47" s="182">
        <f t="shared" si="13"/>
        <v>299.6</v>
      </c>
      <c r="J47" s="165"/>
      <c r="K47" s="165"/>
      <c r="L47" s="182">
        <f t="shared" si="14"/>
        <v>0</v>
      </c>
      <c r="M47" s="182">
        <f t="shared" si="15"/>
        <v>299.6</v>
      </c>
      <c r="N47" s="182">
        <f t="shared" si="16"/>
        <v>345.4</v>
      </c>
      <c r="O47" s="202">
        <f t="shared" si="54"/>
        <v>360.87</v>
      </c>
      <c r="P47" s="268"/>
      <c r="Q47" s="182"/>
      <c r="R47" s="182">
        <f t="shared" si="17"/>
        <v>0</v>
      </c>
      <c r="S47" s="207">
        <f t="shared" si="18"/>
        <v>5.86193</v>
      </c>
      <c r="T47" s="207">
        <f t="shared" si="19"/>
        <v>0</v>
      </c>
      <c r="U47" s="207">
        <f t="shared" si="20"/>
        <v>0.01771</v>
      </c>
      <c r="V47" s="210">
        <f t="shared" si="55"/>
        <v>60.2</v>
      </c>
      <c r="W47" s="38">
        <v>57.5</v>
      </c>
      <c r="X47" s="189">
        <v>0.05</v>
      </c>
      <c r="Y47" s="189">
        <v>309.4</v>
      </c>
      <c r="Z47" s="188">
        <f t="shared" si="21"/>
        <v>5.23</v>
      </c>
      <c r="AA47" s="203">
        <f t="shared" si="22"/>
        <v>0.262</v>
      </c>
      <c r="AB47" s="188">
        <f t="shared" si="23"/>
        <v>3457</v>
      </c>
      <c r="AC47" s="204">
        <f t="shared" si="1"/>
        <v>0.01741</v>
      </c>
      <c r="AD47" s="188">
        <f t="shared" si="24"/>
        <v>15.21</v>
      </c>
      <c r="AE47" s="188">
        <f t="shared" si="25"/>
        <v>15.47</v>
      </c>
      <c r="AF47" s="260">
        <f t="shared" si="26"/>
        <v>405.6</v>
      </c>
      <c r="AG47" s="221">
        <v>405.6</v>
      </c>
      <c r="AH47" s="221">
        <v>405.6</v>
      </c>
      <c r="AI47" s="182">
        <v>13.11</v>
      </c>
      <c r="AJ47" s="188">
        <f t="shared" si="27"/>
        <v>5317.42</v>
      </c>
      <c r="AK47" s="260">
        <f t="shared" si="28"/>
        <v>23.776</v>
      </c>
      <c r="AL47" s="225">
        <v>23.776</v>
      </c>
      <c r="AM47" s="201">
        <f t="shared" si="29"/>
        <v>23.776</v>
      </c>
      <c r="AN47" s="182">
        <v>826</v>
      </c>
      <c r="AO47" s="188">
        <f t="shared" si="30"/>
        <v>19638.98</v>
      </c>
      <c r="AP47" s="266">
        <f t="shared" si="31"/>
        <v>1.44</v>
      </c>
      <c r="AQ47" s="263">
        <f t="shared" si="32"/>
        <v>108.76</v>
      </c>
      <c r="AR47" s="252">
        <f t="shared" si="33"/>
        <v>108.955</v>
      </c>
      <c r="AS47" s="249">
        <f t="shared" si="56"/>
        <v>116.603</v>
      </c>
      <c r="AT47" s="249">
        <f t="shared" si="3"/>
        <v>-31.424</v>
      </c>
      <c r="AU47" s="257">
        <f t="shared" si="4"/>
        <v>0.025</v>
      </c>
      <c r="AV47" s="257">
        <f t="shared" si="34"/>
        <v>1.438</v>
      </c>
      <c r="AW47" s="257">
        <v>1590.78</v>
      </c>
      <c r="AX47" s="199">
        <f t="shared" si="35"/>
        <v>2287.54</v>
      </c>
      <c r="AY47" s="259">
        <f t="shared" si="5"/>
        <v>84.988</v>
      </c>
      <c r="AZ47" s="227">
        <v>85.179</v>
      </c>
      <c r="BA47" s="182">
        <v>826</v>
      </c>
      <c r="BB47" s="188">
        <f t="shared" si="36"/>
        <v>70357.85</v>
      </c>
      <c r="BC47" s="191">
        <f t="shared" si="6"/>
        <v>3399.5</v>
      </c>
      <c r="BD47" s="182">
        <f t="shared" si="7"/>
        <v>85.18</v>
      </c>
      <c r="BE47" s="188">
        <f t="shared" si="37"/>
        <v>70358.68</v>
      </c>
      <c r="BF47" s="186">
        <v>0.04</v>
      </c>
      <c r="BG47" s="182">
        <f t="shared" si="38"/>
        <v>33.04</v>
      </c>
      <c r="BH47" s="38">
        <v>0.64</v>
      </c>
      <c r="BI47" s="182">
        <f t="shared" si="39"/>
        <v>8.39</v>
      </c>
      <c r="BJ47" s="182">
        <f t="shared" si="40"/>
        <v>0.68</v>
      </c>
      <c r="BK47" s="188">
        <f t="shared" si="41"/>
        <v>41.43</v>
      </c>
      <c r="BL47" s="186">
        <f t="shared" si="8"/>
        <v>85.18</v>
      </c>
      <c r="BM47" s="38">
        <v>826</v>
      </c>
      <c r="BN47" s="38">
        <f t="shared" si="42"/>
        <v>70358.68</v>
      </c>
      <c r="BO47" s="38">
        <f t="shared" si="43"/>
        <v>95319.57</v>
      </c>
      <c r="BP47" s="38">
        <v>0</v>
      </c>
      <c r="BQ47" s="38">
        <f t="shared" si="44"/>
        <v>6.44</v>
      </c>
      <c r="BR47" s="38">
        <f t="shared" si="45"/>
        <v>30.22</v>
      </c>
      <c r="BS47" s="189">
        <f t="shared" si="46"/>
        <v>24961.72</v>
      </c>
      <c r="BT47" s="38">
        <f t="shared" si="47"/>
        <v>30.17</v>
      </c>
      <c r="BU47" s="38">
        <f t="shared" si="48"/>
        <v>24920.29</v>
      </c>
      <c r="BV47" s="166">
        <f t="shared" si="9"/>
        <v>2.85633802816901</v>
      </c>
      <c r="BW47" s="182">
        <f t="shared" si="10"/>
        <v>0.03</v>
      </c>
      <c r="BX47" s="166">
        <f t="shared" si="49"/>
        <v>20.696773054861</v>
      </c>
      <c r="BY47" s="182">
        <f t="shared" si="11"/>
        <v>175.5</v>
      </c>
      <c r="BZ47" s="182">
        <f t="shared" si="50"/>
        <v>1.09</v>
      </c>
      <c r="CA47" s="188">
        <f t="shared" si="51"/>
        <v>61.44</v>
      </c>
      <c r="CB47" s="165"/>
      <c r="CC47" s="194">
        <f t="shared" si="53"/>
        <v>0</v>
      </c>
    </row>
    <row r="48" spans="1:81" ht="12.75">
      <c r="A48" s="1">
        <v>42</v>
      </c>
      <c r="B48" s="229" t="s">
        <v>54</v>
      </c>
      <c r="C48" s="162">
        <v>3899.3</v>
      </c>
      <c r="D48" s="140">
        <v>111</v>
      </c>
      <c r="E48" s="140">
        <v>37</v>
      </c>
      <c r="F48" s="140">
        <v>37.13</v>
      </c>
      <c r="G48" s="155">
        <v>2.8</v>
      </c>
      <c r="H48" s="155">
        <f t="shared" si="12"/>
        <v>74</v>
      </c>
      <c r="I48" s="182">
        <f t="shared" si="13"/>
        <v>207.2</v>
      </c>
      <c r="J48" s="165"/>
      <c r="K48" s="165"/>
      <c r="L48" s="182">
        <f t="shared" si="14"/>
        <v>0</v>
      </c>
      <c r="M48" s="182">
        <f t="shared" si="15"/>
        <v>207.2</v>
      </c>
      <c r="N48" s="182">
        <f t="shared" si="16"/>
        <v>244.33</v>
      </c>
      <c r="O48" s="202">
        <f t="shared" si="54"/>
        <v>292.567</v>
      </c>
      <c r="P48" s="268"/>
      <c r="Q48" s="182"/>
      <c r="R48" s="182">
        <f t="shared" si="17"/>
        <v>0</v>
      </c>
      <c r="S48" s="207">
        <f t="shared" si="18"/>
        <v>6.6363</v>
      </c>
      <c r="T48" s="207">
        <f t="shared" si="19"/>
        <v>0</v>
      </c>
      <c r="U48" s="207">
        <f t="shared" si="20"/>
        <v>0.05108</v>
      </c>
      <c r="V48" s="210">
        <f t="shared" si="55"/>
        <v>199.17</v>
      </c>
      <c r="W48" s="38"/>
      <c r="X48" s="189">
        <v>0.07</v>
      </c>
      <c r="Y48" s="189">
        <v>689.1</v>
      </c>
      <c r="Z48" s="188">
        <f t="shared" si="21"/>
        <v>0</v>
      </c>
      <c r="AA48" s="203">
        <f t="shared" si="22"/>
        <v>0</v>
      </c>
      <c r="AB48" s="188">
        <f t="shared" si="23"/>
        <v>3899.3</v>
      </c>
      <c r="AC48" s="204">
        <f t="shared" si="1"/>
        <v>0.05108</v>
      </c>
      <c r="AD48" s="188">
        <f t="shared" si="24"/>
        <v>48.24</v>
      </c>
      <c r="AE48" s="188">
        <f t="shared" si="25"/>
        <v>48.24</v>
      </c>
      <c r="AF48" s="260">
        <f t="shared" si="26"/>
        <v>443.5</v>
      </c>
      <c r="AG48" s="221">
        <v>443.5</v>
      </c>
      <c r="AH48" s="221">
        <v>443.5</v>
      </c>
      <c r="AI48" s="182">
        <v>13.11</v>
      </c>
      <c r="AJ48" s="188">
        <f t="shared" si="27"/>
        <v>5814.29</v>
      </c>
      <c r="AK48" s="260">
        <f t="shared" si="28"/>
        <v>29.432</v>
      </c>
      <c r="AL48" s="225">
        <v>29.432</v>
      </c>
      <c r="AM48" s="201">
        <f t="shared" si="29"/>
        <v>29.432</v>
      </c>
      <c r="AN48" s="182">
        <v>826</v>
      </c>
      <c r="AO48" s="188">
        <f t="shared" si="30"/>
        <v>24310.83</v>
      </c>
      <c r="AP48" s="266">
        <f t="shared" si="31"/>
        <v>0</v>
      </c>
      <c r="AQ48" s="263">
        <f t="shared" si="32"/>
        <v>126.92</v>
      </c>
      <c r="AR48" s="252">
        <f t="shared" si="33"/>
        <v>125.597</v>
      </c>
      <c r="AS48" s="249">
        <f t="shared" si="56"/>
        <v>133.746</v>
      </c>
      <c r="AT48" s="249">
        <f t="shared" si="3"/>
        <v>-37.581</v>
      </c>
      <c r="AU48" s="257">
        <f t="shared" si="4"/>
        <v>0.025</v>
      </c>
      <c r="AV48" s="257">
        <f t="shared" si="34"/>
        <v>0</v>
      </c>
      <c r="AW48" s="257">
        <v>1590.78</v>
      </c>
      <c r="AX48" s="199">
        <f t="shared" si="35"/>
        <v>0</v>
      </c>
      <c r="AY48" s="259">
        <f t="shared" si="5"/>
        <v>97.483</v>
      </c>
      <c r="AZ48" s="227">
        <v>96.165</v>
      </c>
      <c r="BA48" s="182">
        <v>826</v>
      </c>
      <c r="BB48" s="188">
        <f t="shared" si="36"/>
        <v>79432.29</v>
      </c>
      <c r="BC48" s="191">
        <f t="shared" si="6"/>
        <v>3899.3</v>
      </c>
      <c r="BD48" s="182">
        <f t="shared" si="7"/>
        <v>96.17</v>
      </c>
      <c r="BE48" s="188">
        <f t="shared" si="37"/>
        <v>79436.42</v>
      </c>
      <c r="BF48" s="186"/>
      <c r="BG48" s="182">
        <f t="shared" si="38"/>
        <v>0</v>
      </c>
      <c r="BH48" s="38"/>
      <c r="BI48" s="182">
        <f t="shared" si="39"/>
        <v>0</v>
      </c>
      <c r="BJ48" s="182">
        <f t="shared" si="40"/>
        <v>0</v>
      </c>
      <c r="BK48" s="188">
        <f t="shared" si="41"/>
        <v>0</v>
      </c>
      <c r="BL48" s="186">
        <f t="shared" si="8"/>
        <v>96.17</v>
      </c>
      <c r="BM48" s="38">
        <v>826</v>
      </c>
      <c r="BN48" s="38">
        <f t="shared" si="42"/>
        <v>79436.42</v>
      </c>
      <c r="BO48" s="38">
        <f t="shared" si="43"/>
        <v>109556.51</v>
      </c>
      <c r="BP48" s="38">
        <v>0</v>
      </c>
      <c r="BQ48" s="38">
        <f t="shared" si="44"/>
        <v>7.04</v>
      </c>
      <c r="BR48" s="38">
        <f t="shared" si="45"/>
        <v>36.47</v>
      </c>
      <c r="BS48" s="189">
        <f t="shared" si="46"/>
        <v>30124.22</v>
      </c>
      <c r="BT48" s="38">
        <f t="shared" si="47"/>
        <v>36.47</v>
      </c>
      <c r="BU48" s="38">
        <f t="shared" si="48"/>
        <v>30124.22</v>
      </c>
      <c r="BV48" s="166">
        <f t="shared" si="9"/>
        <v>3.9954954954955</v>
      </c>
      <c r="BW48" s="182">
        <f t="shared" si="10"/>
        <v>0.02</v>
      </c>
      <c r="BX48" s="166">
        <f t="shared" si="49"/>
        <v>20.3719693278281</v>
      </c>
      <c r="BY48" s="182">
        <f t="shared" si="11"/>
        <v>271.39</v>
      </c>
      <c r="BZ48" s="182">
        <f t="shared" si="50"/>
        <v>3.47</v>
      </c>
      <c r="CA48" s="188">
        <f t="shared" si="51"/>
        <v>67.92</v>
      </c>
      <c r="CB48" s="165">
        <f t="shared" si="52"/>
        <v>0.0123706819172672</v>
      </c>
      <c r="CC48" s="194">
        <f t="shared" si="53"/>
        <v>0.162179639935373</v>
      </c>
    </row>
    <row r="49" spans="1:81" ht="12.75">
      <c r="A49" s="1">
        <v>43</v>
      </c>
      <c r="B49" s="229" t="s">
        <v>55</v>
      </c>
      <c r="C49" s="160">
        <v>3870.1</v>
      </c>
      <c r="D49" s="140">
        <v>137</v>
      </c>
      <c r="E49" s="140">
        <v>31</v>
      </c>
      <c r="F49" s="140">
        <v>18.51</v>
      </c>
      <c r="G49" s="155">
        <v>2.8</v>
      </c>
      <c r="H49" s="155">
        <f t="shared" si="12"/>
        <v>106</v>
      </c>
      <c r="I49" s="182">
        <f t="shared" si="13"/>
        <v>296.8</v>
      </c>
      <c r="J49" s="165"/>
      <c r="K49" s="165"/>
      <c r="L49" s="182">
        <f t="shared" si="14"/>
        <v>0</v>
      </c>
      <c r="M49" s="182">
        <f t="shared" si="15"/>
        <v>296.8</v>
      </c>
      <c r="N49" s="182">
        <f t="shared" si="16"/>
        <v>315.31</v>
      </c>
      <c r="O49" s="202">
        <f t="shared" si="54"/>
        <v>363.547</v>
      </c>
      <c r="P49" s="268"/>
      <c r="Q49" s="182"/>
      <c r="R49" s="182">
        <f t="shared" si="17"/>
        <v>0</v>
      </c>
      <c r="S49" s="207">
        <f t="shared" si="18"/>
        <v>5.90093</v>
      </c>
      <c r="T49" s="207">
        <f t="shared" si="19"/>
        <v>0</v>
      </c>
      <c r="U49" s="207">
        <f t="shared" si="20"/>
        <v>0.02953</v>
      </c>
      <c r="V49" s="210">
        <f t="shared" si="55"/>
        <v>114.3</v>
      </c>
      <c r="W49" s="38"/>
      <c r="X49" s="189">
        <v>0.07</v>
      </c>
      <c r="Y49" s="189">
        <v>689.1</v>
      </c>
      <c r="Z49" s="188">
        <f t="shared" si="21"/>
        <v>0</v>
      </c>
      <c r="AA49" s="203">
        <f t="shared" si="22"/>
        <v>0</v>
      </c>
      <c r="AB49" s="188">
        <f t="shared" si="23"/>
        <v>3870.1</v>
      </c>
      <c r="AC49" s="204">
        <f t="shared" si="1"/>
        <v>0.02953</v>
      </c>
      <c r="AD49" s="188">
        <f t="shared" si="24"/>
        <v>48.24</v>
      </c>
      <c r="AE49" s="188">
        <f t="shared" si="25"/>
        <v>48.24</v>
      </c>
      <c r="AF49" s="260">
        <f t="shared" si="26"/>
        <v>429.61</v>
      </c>
      <c r="AG49" s="221">
        <v>429.61</v>
      </c>
      <c r="AH49" s="221">
        <v>429.61</v>
      </c>
      <c r="AI49" s="182">
        <v>13.11</v>
      </c>
      <c r="AJ49" s="188">
        <f t="shared" si="27"/>
        <v>5632.19</v>
      </c>
      <c r="AK49" s="260">
        <f t="shared" si="28"/>
        <v>25.351</v>
      </c>
      <c r="AL49" s="225">
        <v>25.351</v>
      </c>
      <c r="AM49" s="201">
        <f t="shared" si="29"/>
        <v>25.351</v>
      </c>
      <c r="AN49" s="182">
        <v>826</v>
      </c>
      <c r="AO49" s="188">
        <f t="shared" si="30"/>
        <v>20939.93</v>
      </c>
      <c r="AP49" s="266">
        <f t="shared" si="31"/>
        <v>0</v>
      </c>
      <c r="AQ49" s="263">
        <f t="shared" si="32"/>
        <v>125.97</v>
      </c>
      <c r="AR49" s="252">
        <f t="shared" si="33"/>
        <v>127.388</v>
      </c>
      <c r="AS49" s="249">
        <f t="shared" si="56"/>
        <v>132.744</v>
      </c>
      <c r="AT49" s="249">
        <f t="shared" si="3"/>
        <v>-30.707</v>
      </c>
      <c r="AU49" s="257">
        <f t="shared" si="4"/>
        <v>0.026</v>
      </c>
      <c r="AV49" s="257">
        <f t="shared" si="34"/>
        <v>0</v>
      </c>
      <c r="AW49" s="257">
        <v>1590.78</v>
      </c>
      <c r="AX49" s="199">
        <f t="shared" si="35"/>
        <v>0</v>
      </c>
      <c r="AY49" s="259">
        <f t="shared" si="5"/>
        <v>100.623</v>
      </c>
      <c r="AZ49" s="227">
        <v>102.037</v>
      </c>
      <c r="BA49" s="182">
        <v>826</v>
      </c>
      <c r="BB49" s="188">
        <f t="shared" si="36"/>
        <v>84282.56</v>
      </c>
      <c r="BC49" s="191">
        <f t="shared" si="6"/>
        <v>3870.1</v>
      </c>
      <c r="BD49" s="182">
        <f t="shared" si="7"/>
        <v>102.04</v>
      </c>
      <c r="BE49" s="188">
        <f t="shared" si="37"/>
        <v>84285.04</v>
      </c>
      <c r="BF49" s="186"/>
      <c r="BG49" s="182">
        <f t="shared" si="38"/>
        <v>0</v>
      </c>
      <c r="BH49" s="38"/>
      <c r="BI49" s="182">
        <f t="shared" si="39"/>
        <v>0</v>
      </c>
      <c r="BJ49" s="182">
        <f t="shared" si="40"/>
        <v>0</v>
      </c>
      <c r="BK49" s="188">
        <f t="shared" si="41"/>
        <v>0</v>
      </c>
      <c r="BL49" s="186">
        <f t="shared" si="8"/>
        <v>102.04</v>
      </c>
      <c r="BM49" s="38">
        <v>826</v>
      </c>
      <c r="BN49" s="38">
        <f t="shared" si="42"/>
        <v>84285.04</v>
      </c>
      <c r="BO49" s="38">
        <f t="shared" si="43"/>
        <v>110854.98</v>
      </c>
      <c r="BP49" s="38">
        <v>0</v>
      </c>
      <c r="BQ49" s="38">
        <f t="shared" si="44"/>
        <v>6.82</v>
      </c>
      <c r="BR49" s="38">
        <f t="shared" si="45"/>
        <v>32.17</v>
      </c>
      <c r="BS49" s="189">
        <f t="shared" si="46"/>
        <v>26572.42</v>
      </c>
      <c r="BT49" s="38">
        <f t="shared" si="47"/>
        <v>32.17</v>
      </c>
      <c r="BU49" s="38">
        <f t="shared" si="48"/>
        <v>26572.42</v>
      </c>
      <c r="BV49" s="166">
        <f t="shared" si="9"/>
        <v>3.13583941605839</v>
      </c>
      <c r="BW49" s="182">
        <f t="shared" si="10"/>
        <v>0.03</v>
      </c>
      <c r="BX49" s="166">
        <f t="shared" si="49"/>
        <v>21.7785173509728</v>
      </c>
      <c r="BY49" s="182">
        <f t="shared" si="11"/>
        <v>193.96</v>
      </c>
      <c r="BZ49" s="182">
        <f t="shared" si="50"/>
        <v>1.83</v>
      </c>
      <c r="CA49" s="188">
        <f t="shared" si="51"/>
        <v>61.85</v>
      </c>
      <c r="CB49" s="165"/>
      <c r="CC49" s="194">
        <f t="shared" si="53"/>
        <v>0</v>
      </c>
    </row>
    <row r="50" spans="1:81" ht="12.75">
      <c r="A50" s="1">
        <v>44</v>
      </c>
      <c r="B50" s="229" t="s">
        <v>56</v>
      </c>
      <c r="C50" s="160">
        <v>6492.2</v>
      </c>
      <c r="D50" s="140">
        <v>244</v>
      </c>
      <c r="E50" s="140">
        <v>73</v>
      </c>
      <c r="F50" s="140">
        <v>85.67</v>
      </c>
      <c r="G50" s="155">
        <v>2.8</v>
      </c>
      <c r="H50" s="155">
        <f t="shared" si="12"/>
        <v>171</v>
      </c>
      <c r="I50" s="182">
        <f t="shared" si="13"/>
        <v>478.8</v>
      </c>
      <c r="J50" s="165"/>
      <c r="K50" s="165"/>
      <c r="L50" s="182">
        <f t="shared" si="14"/>
        <v>0</v>
      </c>
      <c r="M50" s="182">
        <f t="shared" si="15"/>
        <v>478.8</v>
      </c>
      <c r="N50" s="182">
        <f t="shared" si="16"/>
        <v>564.47</v>
      </c>
      <c r="O50" s="202">
        <f t="shared" si="54"/>
        <v>635.048</v>
      </c>
      <c r="P50" s="268"/>
      <c r="Q50" s="182"/>
      <c r="R50" s="182">
        <f t="shared" si="17"/>
        <v>0</v>
      </c>
      <c r="S50" s="207">
        <f t="shared" si="18"/>
        <v>5.86362</v>
      </c>
      <c r="T50" s="207">
        <f t="shared" si="19"/>
        <v>0</v>
      </c>
      <c r="U50" s="207">
        <f t="shared" si="20"/>
        <v>0.01368</v>
      </c>
      <c r="V50" s="210">
        <f t="shared" si="55"/>
        <v>88.83</v>
      </c>
      <c r="W50" s="38"/>
      <c r="X50" s="189">
        <v>0.06</v>
      </c>
      <c r="Y50" s="189">
        <v>1176.3</v>
      </c>
      <c r="Z50" s="188">
        <f t="shared" si="21"/>
        <v>0</v>
      </c>
      <c r="AA50" s="203">
        <f t="shared" si="22"/>
        <v>0</v>
      </c>
      <c r="AB50" s="188">
        <f t="shared" si="23"/>
        <v>6492.2</v>
      </c>
      <c r="AC50" s="204">
        <f t="shared" si="1"/>
        <v>0.01368</v>
      </c>
      <c r="AD50" s="188">
        <f t="shared" si="24"/>
        <v>70.58</v>
      </c>
      <c r="AE50" s="188">
        <f t="shared" si="25"/>
        <v>70.58</v>
      </c>
      <c r="AF50" s="260">
        <f t="shared" si="26"/>
        <v>653.3</v>
      </c>
      <c r="AG50" s="221">
        <v>653.3</v>
      </c>
      <c r="AH50" s="221">
        <v>653.3</v>
      </c>
      <c r="AI50" s="182">
        <v>13.11</v>
      </c>
      <c r="AJ50" s="188">
        <f t="shared" si="27"/>
        <v>8564.76</v>
      </c>
      <c r="AK50" s="260">
        <f t="shared" si="28"/>
        <v>38.307</v>
      </c>
      <c r="AL50" s="225">
        <v>38.307</v>
      </c>
      <c r="AM50" s="201">
        <f t="shared" si="29"/>
        <v>38.307</v>
      </c>
      <c r="AN50" s="182">
        <v>826</v>
      </c>
      <c r="AO50" s="188">
        <f t="shared" si="30"/>
        <v>31641.58</v>
      </c>
      <c r="AP50" s="266">
        <f t="shared" si="31"/>
        <v>0</v>
      </c>
      <c r="AQ50" s="263">
        <f t="shared" si="32"/>
        <v>168.15</v>
      </c>
      <c r="AR50" s="252">
        <f t="shared" si="33"/>
        <v>170.7</v>
      </c>
      <c r="AS50" s="249">
        <f t="shared" si="56"/>
        <v>222.682</v>
      </c>
      <c r="AT50" s="249">
        <f t="shared" si="3"/>
        <v>-90.289</v>
      </c>
      <c r="AU50" s="257">
        <f t="shared" si="4"/>
        <v>0.02</v>
      </c>
      <c r="AV50" s="257">
        <f t="shared" si="34"/>
        <v>0</v>
      </c>
      <c r="AW50" s="257">
        <v>1590.78</v>
      </c>
      <c r="AX50" s="199">
        <f t="shared" si="35"/>
        <v>0</v>
      </c>
      <c r="AY50" s="259">
        <f t="shared" si="5"/>
        <v>129.844</v>
      </c>
      <c r="AZ50" s="227">
        <v>132.393</v>
      </c>
      <c r="BA50" s="182">
        <v>826</v>
      </c>
      <c r="BB50" s="188">
        <f t="shared" si="36"/>
        <v>109356.62</v>
      </c>
      <c r="BC50" s="191">
        <f t="shared" si="6"/>
        <v>6492.2</v>
      </c>
      <c r="BD50" s="182">
        <f t="shared" si="7"/>
        <v>132.39</v>
      </c>
      <c r="BE50" s="188">
        <f t="shared" si="37"/>
        <v>109354.14</v>
      </c>
      <c r="BF50" s="186"/>
      <c r="BG50" s="182">
        <f t="shared" si="38"/>
        <v>0</v>
      </c>
      <c r="BH50" s="38"/>
      <c r="BI50" s="182">
        <f t="shared" si="39"/>
        <v>0</v>
      </c>
      <c r="BJ50" s="182">
        <f t="shared" si="40"/>
        <v>0</v>
      </c>
      <c r="BK50" s="188">
        <f t="shared" si="41"/>
        <v>0</v>
      </c>
      <c r="BL50" s="186">
        <f t="shared" si="8"/>
        <v>132.39</v>
      </c>
      <c r="BM50" s="38">
        <v>826</v>
      </c>
      <c r="BN50" s="38">
        <f t="shared" si="42"/>
        <v>109354.14</v>
      </c>
      <c r="BO50" s="38">
        <f t="shared" si="43"/>
        <v>149566.3</v>
      </c>
      <c r="BP50" s="38">
        <v>0</v>
      </c>
      <c r="BQ50" s="38">
        <f t="shared" si="44"/>
        <v>10.37</v>
      </c>
      <c r="BR50" s="38">
        <f t="shared" si="45"/>
        <v>48.68</v>
      </c>
      <c r="BS50" s="189">
        <f t="shared" si="46"/>
        <v>40209.68</v>
      </c>
      <c r="BT50" s="38">
        <f t="shared" si="47"/>
        <v>48.68</v>
      </c>
      <c r="BU50" s="38">
        <f t="shared" si="48"/>
        <v>40209.68</v>
      </c>
      <c r="BV50" s="166">
        <f t="shared" si="9"/>
        <v>2.67745901639344</v>
      </c>
      <c r="BW50" s="182">
        <f t="shared" si="10"/>
        <v>0.02</v>
      </c>
      <c r="BX50" s="166">
        <f t="shared" si="49"/>
        <v>16.8439265580235</v>
      </c>
      <c r="BY50" s="182">
        <f t="shared" si="11"/>
        <v>164.79</v>
      </c>
      <c r="BZ50" s="182">
        <f t="shared" si="50"/>
        <v>0.84</v>
      </c>
      <c r="CA50" s="188">
        <f t="shared" si="51"/>
        <v>61.55</v>
      </c>
      <c r="CB50" s="165">
        <f t="shared" si="52"/>
        <v>0.0108711992852962</v>
      </c>
      <c r="CC50" s="194">
        <f t="shared" si="53"/>
        <v>0.142521422630233</v>
      </c>
    </row>
    <row r="51" spans="1:81" ht="12.75">
      <c r="A51" s="1">
        <v>45</v>
      </c>
      <c r="B51" s="229" t="s">
        <v>57</v>
      </c>
      <c r="C51" s="160">
        <v>6807</v>
      </c>
      <c r="D51" s="140">
        <v>198</v>
      </c>
      <c r="E51" s="140">
        <v>87</v>
      </c>
      <c r="F51" s="140">
        <v>112.35</v>
      </c>
      <c r="G51" s="155">
        <v>2.86</v>
      </c>
      <c r="H51" s="155">
        <f t="shared" si="12"/>
        <v>111</v>
      </c>
      <c r="I51" s="182">
        <f t="shared" si="13"/>
        <v>317.46</v>
      </c>
      <c r="J51" s="165"/>
      <c r="K51" s="165"/>
      <c r="L51" s="182">
        <f t="shared" si="14"/>
        <v>0</v>
      </c>
      <c r="M51" s="182">
        <f t="shared" si="15"/>
        <v>317.46</v>
      </c>
      <c r="N51" s="182">
        <f t="shared" si="16"/>
        <v>429.81</v>
      </c>
      <c r="O51" s="202">
        <f t="shared" si="54"/>
        <v>487.014</v>
      </c>
      <c r="P51" s="268"/>
      <c r="Q51" s="182"/>
      <c r="R51" s="182">
        <f t="shared" si="17"/>
        <v>0</v>
      </c>
      <c r="S51" s="207">
        <f t="shared" si="18"/>
        <v>6.00554</v>
      </c>
      <c r="T51" s="207">
        <f t="shared" si="19"/>
        <v>0</v>
      </c>
      <c r="U51" s="207">
        <f t="shared" si="20"/>
        <v>0.04037</v>
      </c>
      <c r="V51" s="210">
        <f t="shared" si="55"/>
        <v>274.79</v>
      </c>
      <c r="W51" s="38"/>
      <c r="X51" s="189">
        <v>0.06</v>
      </c>
      <c r="Y51" s="189">
        <v>953.4</v>
      </c>
      <c r="Z51" s="188">
        <f t="shared" si="21"/>
        <v>0</v>
      </c>
      <c r="AA51" s="203">
        <f t="shared" si="22"/>
        <v>0</v>
      </c>
      <c r="AB51" s="188">
        <f t="shared" si="23"/>
        <v>6807</v>
      </c>
      <c r="AC51" s="204">
        <f t="shared" si="1"/>
        <v>0.04037</v>
      </c>
      <c r="AD51" s="188">
        <f t="shared" si="24"/>
        <v>57.2</v>
      </c>
      <c r="AE51" s="188">
        <f t="shared" si="25"/>
        <v>57.2</v>
      </c>
      <c r="AF51" s="260">
        <f t="shared" si="26"/>
        <v>704.6</v>
      </c>
      <c r="AG51" s="221">
        <v>704.6</v>
      </c>
      <c r="AH51" s="221">
        <v>704.6</v>
      </c>
      <c r="AI51" s="182">
        <v>13.11</v>
      </c>
      <c r="AJ51" s="188">
        <f t="shared" si="27"/>
        <v>9237.31</v>
      </c>
      <c r="AK51" s="260">
        <f t="shared" si="28"/>
        <v>42.315</v>
      </c>
      <c r="AL51" s="225">
        <v>42.315</v>
      </c>
      <c r="AM51" s="201">
        <f t="shared" si="29"/>
        <v>42.315</v>
      </c>
      <c r="AN51" s="182">
        <v>826</v>
      </c>
      <c r="AO51" s="188">
        <f t="shared" si="30"/>
        <v>34952.19</v>
      </c>
      <c r="AP51" s="266">
        <f t="shared" si="31"/>
        <v>0</v>
      </c>
      <c r="AQ51" s="263">
        <f t="shared" si="32"/>
        <v>164.84</v>
      </c>
      <c r="AR51" s="252">
        <f t="shared" si="33"/>
        <v>164.914</v>
      </c>
      <c r="AS51" s="249">
        <f t="shared" si="56"/>
        <v>233.48</v>
      </c>
      <c r="AT51" s="249">
        <f t="shared" si="3"/>
        <v>-110.881</v>
      </c>
      <c r="AU51" s="257">
        <f t="shared" si="4"/>
        <v>0.018</v>
      </c>
      <c r="AV51" s="257">
        <f t="shared" si="34"/>
        <v>0</v>
      </c>
      <c r="AW51" s="257">
        <v>1590.78</v>
      </c>
      <c r="AX51" s="199">
        <f t="shared" si="35"/>
        <v>0</v>
      </c>
      <c r="AY51" s="259">
        <f t="shared" si="5"/>
        <v>122.526</v>
      </c>
      <c r="AZ51" s="227">
        <v>122.599</v>
      </c>
      <c r="BA51" s="182">
        <v>826</v>
      </c>
      <c r="BB51" s="188">
        <f t="shared" si="36"/>
        <v>101266.77</v>
      </c>
      <c r="BC51" s="191">
        <f t="shared" si="6"/>
        <v>6807</v>
      </c>
      <c r="BD51" s="182">
        <f t="shared" si="7"/>
        <v>122.6</v>
      </c>
      <c r="BE51" s="188">
        <f t="shared" si="37"/>
        <v>101267.6</v>
      </c>
      <c r="BF51" s="186"/>
      <c r="BG51" s="182">
        <f t="shared" si="38"/>
        <v>0</v>
      </c>
      <c r="BH51" s="38"/>
      <c r="BI51" s="182">
        <f t="shared" si="39"/>
        <v>0</v>
      </c>
      <c r="BJ51" s="182">
        <f t="shared" si="40"/>
        <v>0</v>
      </c>
      <c r="BK51" s="188">
        <f t="shared" si="41"/>
        <v>0</v>
      </c>
      <c r="BL51" s="186">
        <f t="shared" si="8"/>
        <v>122.6</v>
      </c>
      <c r="BM51" s="38">
        <v>826</v>
      </c>
      <c r="BN51" s="38">
        <f t="shared" si="42"/>
        <v>101267.6</v>
      </c>
      <c r="BO51" s="38">
        <f t="shared" si="43"/>
        <v>145457.77</v>
      </c>
      <c r="BP51" s="38">
        <v>0</v>
      </c>
      <c r="BQ51" s="38">
        <f t="shared" si="44"/>
        <v>11.18</v>
      </c>
      <c r="BR51" s="38">
        <f t="shared" si="45"/>
        <v>53.5</v>
      </c>
      <c r="BS51" s="189">
        <f t="shared" si="46"/>
        <v>44191</v>
      </c>
      <c r="BT51" s="38">
        <f t="shared" si="47"/>
        <v>53.5</v>
      </c>
      <c r="BU51" s="38">
        <f t="shared" si="48"/>
        <v>44191</v>
      </c>
      <c r="BV51" s="166">
        <f t="shared" si="9"/>
        <v>3.55858585858586</v>
      </c>
      <c r="BW51" s="182">
        <f t="shared" si="10"/>
        <v>0.02</v>
      </c>
      <c r="BX51" s="166">
        <f t="shared" si="49"/>
        <v>14.8769795798443</v>
      </c>
      <c r="BY51" s="182">
        <f t="shared" si="11"/>
        <v>223.19</v>
      </c>
      <c r="BZ51" s="182">
        <f t="shared" si="50"/>
        <v>2.53</v>
      </c>
      <c r="CA51" s="188">
        <f t="shared" si="51"/>
        <v>62.72</v>
      </c>
      <c r="CB51" s="165"/>
      <c r="CC51" s="194">
        <f t="shared" si="53"/>
        <v>0</v>
      </c>
    </row>
    <row r="52" spans="1:81" ht="12.75">
      <c r="A52" s="1"/>
      <c r="B52" s="229"/>
      <c r="C52" s="160"/>
      <c r="D52" s="165"/>
      <c r="E52" s="165"/>
      <c r="F52" s="165"/>
      <c r="G52" s="140"/>
      <c r="H52" s="165"/>
      <c r="I52" s="182"/>
      <c r="J52" s="165"/>
      <c r="K52" s="165"/>
      <c r="L52" s="165"/>
      <c r="M52" s="182"/>
      <c r="N52" s="182"/>
      <c r="O52" s="202"/>
      <c r="P52" s="270"/>
      <c r="Q52" s="182"/>
      <c r="R52" s="182">
        <f t="shared" si="17"/>
        <v>0</v>
      </c>
      <c r="S52" s="207"/>
      <c r="T52" s="207"/>
      <c r="U52" s="207"/>
      <c r="V52" s="210"/>
      <c r="W52" s="38"/>
      <c r="X52" s="189"/>
      <c r="Y52" s="189"/>
      <c r="Z52" s="188"/>
      <c r="AA52" s="203"/>
      <c r="AB52" s="188"/>
      <c r="AC52" s="204"/>
      <c r="AD52" s="188"/>
      <c r="AE52" s="188"/>
      <c r="AF52" s="260">
        <f t="shared" si="26"/>
        <v>0</v>
      </c>
      <c r="AG52" s="221"/>
      <c r="AH52" s="221"/>
      <c r="AI52" s="182"/>
      <c r="AJ52" s="188"/>
      <c r="AK52" s="260">
        <f t="shared" si="28"/>
        <v>0</v>
      </c>
      <c r="AL52" s="225"/>
      <c r="AM52" s="201"/>
      <c r="AN52" s="182"/>
      <c r="AO52" s="188"/>
      <c r="AP52" s="266"/>
      <c r="AQ52" s="263"/>
      <c r="AR52" s="252"/>
      <c r="AS52" s="249"/>
      <c r="AT52" s="249"/>
      <c r="AU52" s="257"/>
      <c r="AV52" s="257"/>
      <c r="AW52" s="257"/>
      <c r="AX52" s="257">
        <f t="shared" si="35"/>
        <v>0</v>
      </c>
      <c r="AY52" s="226"/>
      <c r="AZ52" s="227"/>
      <c r="BA52" s="182"/>
      <c r="BB52" s="188"/>
      <c r="BC52" s="191"/>
      <c r="BD52" s="182"/>
      <c r="BE52" s="188"/>
      <c r="BF52" s="186"/>
      <c r="BG52" s="182"/>
      <c r="BH52" s="38"/>
      <c r="BI52" s="182"/>
      <c r="BJ52" s="182"/>
      <c r="BK52" s="188"/>
      <c r="BL52" s="186"/>
      <c r="BM52" s="38"/>
      <c r="BN52" s="38"/>
      <c r="BO52" s="38"/>
      <c r="BP52" s="38"/>
      <c r="BQ52" s="38"/>
      <c r="BR52" s="38"/>
      <c r="BS52" s="189"/>
      <c r="BT52" s="38"/>
      <c r="BU52" s="38"/>
      <c r="BV52" s="166"/>
      <c r="BW52" s="182"/>
      <c r="BX52" s="166"/>
      <c r="BY52" s="182"/>
      <c r="BZ52" s="182"/>
      <c r="CA52" s="188"/>
      <c r="CB52" s="165"/>
      <c r="CC52" s="194">
        <f t="shared" si="53"/>
        <v>0</v>
      </c>
    </row>
    <row r="53" spans="1:81" ht="12.75">
      <c r="A53" s="1"/>
      <c r="B53" s="229"/>
      <c r="C53" s="160"/>
      <c r="D53" s="165"/>
      <c r="E53" s="165"/>
      <c r="F53" s="165"/>
      <c r="G53" s="140"/>
      <c r="H53" s="165"/>
      <c r="I53" s="182"/>
      <c r="J53" s="165"/>
      <c r="K53" s="165"/>
      <c r="L53" s="165"/>
      <c r="M53" s="182"/>
      <c r="N53" s="182"/>
      <c r="O53" s="202"/>
      <c r="P53" s="270"/>
      <c r="Q53" s="182"/>
      <c r="R53" s="182">
        <f t="shared" si="17"/>
        <v>0</v>
      </c>
      <c r="S53" s="207"/>
      <c r="T53" s="207"/>
      <c r="U53" s="207"/>
      <c r="V53" s="210"/>
      <c r="W53" s="38"/>
      <c r="X53" s="189"/>
      <c r="Y53" s="189"/>
      <c r="Z53" s="188"/>
      <c r="AA53" s="203"/>
      <c r="AB53" s="188"/>
      <c r="AC53" s="204"/>
      <c r="AD53" s="188"/>
      <c r="AE53" s="188"/>
      <c r="AF53" s="260">
        <f t="shared" si="26"/>
        <v>0</v>
      </c>
      <c r="AG53" s="221"/>
      <c r="AH53" s="221"/>
      <c r="AI53" s="182"/>
      <c r="AJ53" s="188"/>
      <c r="AK53" s="260">
        <f t="shared" si="28"/>
        <v>0</v>
      </c>
      <c r="AL53" s="225"/>
      <c r="AM53" s="201"/>
      <c r="AN53" s="182"/>
      <c r="AO53" s="188"/>
      <c r="AP53" s="266"/>
      <c r="AQ53" s="263"/>
      <c r="AR53" s="252"/>
      <c r="AS53" s="249"/>
      <c r="AT53" s="249"/>
      <c r="AU53" s="257"/>
      <c r="AV53" s="257"/>
      <c r="AW53" s="257"/>
      <c r="AX53" s="257">
        <f t="shared" si="35"/>
        <v>0</v>
      </c>
      <c r="AY53" s="226"/>
      <c r="AZ53" s="227"/>
      <c r="BA53" s="182"/>
      <c r="BB53" s="188"/>
      <c r="BC53" s="191"/>
      <c r="BD53" s="182"/>
      <c r="BE53" s="188"/>
      <c r="BF53" s="186"/>
      <c r="BG53" s="182"/>
      <c r="BH53" s="38"/>
      <c r="BI53" s="182"/>
      <c r="BJ53" s="182"/>
      <c r="BK53" s="188"/>
      <c r="BL53" s="186"/>
      <c r="BM53" s="38"/>
      <c r="BN53" s="38"/>
      <c r="BO53" s="38"/>
      <c r="BP53" s="38"/>
      <c r="BQ53" s="38"/>
      <c r="BR53" s="38"/>
      <c r="BS53" s="189"/>
      <c r="BT53" s="38"/>
      <c r="BU53" s="38"/>
      <c r="BV53" s="166"/>
      <c r="BW53" s="182"/>
      <c r="BX53" s="166"/>
      <c r="BY53" s="182"/>
      <c r="BZ53" s="182"/>
      <c r="CA53" s="188"/>
      <c r="CB53" s="165"/>
      <c r="CC53" s="194">
        <f t="shared" si="53"/>
        <v>0</v>
      </c>
    </row>
    <row r="54" spans="1:81" ht="12.75">
      <c r="A54" s="17"/>
      <c r="B54" s="231" t="s">
        <v>58</v>
      </c>
      <c r="C54" s="190">
        <f>SUM(C7:C53)</f>
        <v>167214.1</v>
      </c>
      <c r="D54" s="190">
        <f aca="true" t="shared" si="57" ref="D54:CC54">SUM(D7:D53)</f>
        <v>6705</v>
      </c>
      <c r="E54" s="190">
        <f t="shared" si="57"/>
        <v>1864</v>
      </c>
      <c r="F54" s="190">
        <f t="shared" si="57"/>
        <v>2086.3</v>
      </c>
      <c r="G54" s="190">
        <f t="shared" si="57"/>
        <v>126.1</v>
      </c>
      <c r="H54" s="190">
        <f t="shared" si="57"/>
        <v>4787</v>
      </c>
      <c r="I54" s="190">
        <f t="shared" si="57"/>
        <v>13410.3</v>
      </c>
      <c r="J54" s="190">
        <f t="shared" si="57"/>
        <v>5.5</v>
      </c>
      <c r="K54" s="190">
        <f t="shared" si="57"/>
        <v>54</v>
      </c>
      <c r="L54" s="190">
        <f t="shared" si="57"/>
        <v>148.5</v>
      </c>
      <c r="M54" s="190">
        <f t="shared" si="57"/>
        <v>13558.8</v>
      </c>
      <c r="N54" s="190">
        <f t="shared" si="57"/>
        <v>15674.8</v>
      </c>
      <c r="O54" s="190">
        <f t="shared" si="57"/>
        <v>16680</v>
      </c>
      <c r="P54" s="271">
        <f t="shared" si="57"/>
        <v>29.7</v>
      </c>
      <c r="Q54" s="182">
        <f>(AJ54+AL54*1590.78)/AG54</f>
        <v>109.04</v>
      </c>
      <c r="R54" s="182">
        <f t="shared" si="17"/>
        <v>3238.49</v>
      </c>
      <c r="S54" s="207">
        <f t="shared" si="18"/>
        <v>6.03033</v>
      </c>
      <c r="T54" s="207">
        <f t="shared" si="19"/>
        <v>179.1008</v>
      </c>
      <c r="U54" s="207">
        <f t="shared" si="20"/>
        <v>0.02305</v>
      </c>
      <c r="V54" s="210">
        <f>AH54-N54</f>
        <v>3854.8</v>
      </c>
      <c r="W54" s="190">
        <f t="shared" si="57"/>
        <v>2904</v>
      </c>
      <c r="X54" s="190">
        <f t="shared" si="57"/>
        <v>2.4</v>
      </c>
      <c r="Y54" s="190">
        <f t="shared" si="57"/>
        <v>18206</v>
      </c>
      <c r="Z54" s="188">
        <f t="shared" si="21"/>
        <v>316.18</v>
      </c>
      <c r="AA54" s="203">
        <f t="shared" si="22"/>
        <v>758.832</v>
      </c>
      <c r="AB54" s="188">
        <f t="shared" si="23"/>
        <v>170118.1</v>
      </c>
      <c r="AC54" s="204">
        <f t="shared" si="1"/>
        <v>0.02266</v>
      </c>
      <c r="AD54" s="188">
        <f t="shared" si="24"/>
        <v>246.47</v>
      </c>
      <c r="AE54" s="190">
        <f t="shared" si="57"/>
        <v>1005.3</v>
      </c>
      <c r="AF54" s="260">
        <f t="shared" si="26"/>
        <v>19499.9</v>
      </c>
      <c r="AG54" s="222">
        <f t="shared" si="57"/>
        <v>19529.6</v>
      </c>
      <c r="AH54" s="222">
        <f>SUM(AH7:AH53)</f>
        <v>19529.6</v>
      </c>
      <c r="AI54" s="190">
        <f t="shared" si="57"/>
        <v>590</v>
      </c>
      <c r="AJ54" s="190">
        <f t="shared" si="57"/>
        <v>256033.2</v>
      </c>
      <c r="AK54" s="260">
        <f t="shared" si="28"/>
        <v>998.599</v>
      </c>
      <c r="AL54" s="222">
        <f t="shared" si="57"/>
        <v>1177.7</v>
      </c>
      <c r="AM54" s="201">
        <f t="shared" si="29"/>
        <v>1177.7</v>
      </c>
      <c r="AN54" s="190">
        <f t="shared" si="57"/>
        <v>37170</v>
      </c>
      <c r="AO54" s="190">
        <f t="shared" si="57"/>
        <v>972786</v>
      </c>
      <c r="AP54" s="266">
        <f>SUM(AP7:AP51)</f>
        <v>187.85</v>
      </c>
      <c r="AQ54" s="263">
        <f t="shared" si="32"/>
        <v>4510.1</v>
      </c>
      <c r="AR54" s="261">
        <f t="shared" si="57"/>
        <v>4724.951</v>
      </c>
      <c r="AS54" s="249">
        <f>0.0343*C54</f>
        <v>5735.444</v>
      </c>
      <c r="AT54" s="249">
        <f>AZ54-AS54</f>
        <v>-2188.244</v>
      </c>
      <c r="AU54" s="257">
        <f>AZ54/AB54</f>
        <v>0.021</v>
      </c>
      <c r="AV54" s="257">
        <f t="shared" si="34"/>
        <v>60.984</v>
      </c>
      <c r="AW54" s="257">
        <f>AV54*X54</f>
        <v>146.362</v>
      </c>
      <c r="AX54" s="257">
        <f>SUM(AX7:AX53)</f>
        <v>89753.39</v>
      </c>
      <c r="AY54" s="226">
        <f>AU54*C54</f>
        <v>3511.4961</v>
      </c>
      <c r="AZ54" s="255">
        <f t="shared" si="57"/>
        <v>3547.2</v>
      </c>
      <c r="BA54" s="190">
        <f t="shared" si="57"/>
        <v>37170</v>
      </c>
      <c r="BB54" s="190">
        <f t="shared" si="57"/>
        <v>2930023.5</v>
      </c>
      <c r="BC54" s="191">
        <f>C54</f>
        <v>167214.1</v>
      </c>
      <c r="BD54" s="190">
        <f t="shared" si="57"/>
        <v>3547.3</v>
      </c>
      <c r="BE54" s="190">
        <f t="shared" si="57"/>
        <v>2930045</v>
      </c>
      <c r="BF54" s="190">
        <f t="shared" si="57"/>
        <v>1.8</v>
      </c>
      <c r="BG54" s="190">
        <f t="shared" si="57"/>
        <v>1519.8</v>
      </c>
      <c r="BH54" s="190">
        <f t="shared" si="57"/>
        <v>11.9</v>
      </c>
      <c r="BI54" s="190">
        <f t="shared" si="57"/>
        <v>155.9</v>
      </c>
      <c r="BJ54" s="190">
        <f t="shared" si="57"/>
        <v>13.7</v>
      </c>
      <c r="BK54" s="190">
        <f t="shared" si="57"/>
        <v>1675.7</v>
      </c>
      <c r="BL54" s="190">
        <f t="shared" si="57"/>
        <v>3547.3</v>
      </c>
      <c r="BM54" s="190">
        <f t="shared" si="57"/>
        <v>37170</v>
      </c>
      <c r="BN54" s="190">
        <f t="shared" si="57"/>
        <v>2930045</v>
      </c>
      <c r="BO54" s="190">
        <f t="shared" si="57"/>
        <v>4158855.5</v>
      </c>
      <c r="BP54" s="190">
        <f t="shared" si="57"/>
        <v>0</v>
      </c>
      <c r="BQ54" s="190">
        <f t="shared" si="57"/>
        <v>310</v>
      </c>
      <c r="BR54" s="190">
        <f t="shared" si="57"/>
        <v>1487.7</v>
      </c>
      <c r="BS54" s="190">
        <f t="shared" si="57"/>
        <v>1228831.9</v>
      </c>
      <c r="BT54" s="190">
        <f t="shared" si="57"/>
        <v>1485.7</v>
      </c>
      <c r="BU54" s="190">
        <f t="shared" si="57"/>
        <v>1227156.2</v>
      </c>
      <c r="BV54" s="190">
        <f t="shared" si="57"/>
        <v>132.6</v>
      </c>
      <c r="BW54" s="190">
        <f t="shared" si="57"/>
        <v>1</v>
      </c>
      <c r="BX54" s="190">
        <f t="shared" si="57"/>
        <v>789</v>
      </c>
      <c r="BY54" s="205">
        <f t="shared" si="57"/>
        <v>8343.5</v>
      </c>
      <c r="BZ54" s="205" t="e">
        <f t="shared" si="57"/>
        <v>#DIV/0!</v>
      </c>
      <c r="CA54" s="205" t="e">
        <f t="shared" si="57"/>
        <v>#DIV/0!</v>
      </c>
      <c r="CB54" s="190">
        <f t="shared" si="57"/>
        <v>0.1</v>
      </c>
      <c r="CC54" s="198">
        <f t="shared" si="57"/>
        <v>1.7</v>
      </c>
    </row>
    <row r="55" spans="1:81" ht="12.75">
      <c r="A55" s="17"/>
      <c r="B55" s="231"/>
      <c r="C55" s="163"/>
      <c r="D55" s="165"/>
      <c r="E55" s="165"/>
      <c r="F55" s="165"/>
      <c r="G55" s="140"/>
      <c r="H55" s="165"/>
      <c r="I55" s="182"/>
      <c r="J55" s="165"/>
      <c r="K55" s="165"/>
      <c r="L55" s="165"/>
      <c r="M55" s="182"/>
      <c r="N55" s="182"/>
      <c r="O55" s="202"/>
      <c r="P55" s="270"/>
      <c r="Q55" s="182"/>
      <c r="R55" s="182">
        <f t="shared" si="17"/>
        <v>0</v>
      </c>
      <c r="S55" s="207"/>
      <c r="T55" s="207"/>
      <c r="U55" s="207"/>
      <c r="V55" s="210"/>
      <c r="W55" s="38"/>
      <c r="X55" s="189"/>
      <c r="Y55" s="189"/>
      <c r="Z55" s="188"/>
      <c r="AA55" s="203"/>
      <c r="AB55" s="188"/>
      <c r="AC55" s="204"/>
      <c r="AD55" s="188"/>
      <c r="AE55" s="188"/>
      <c r="AF55" s="260">
        <f t="shared" si="26"/>
        <v>0</v>
      </c>
      <c r="AG55" s="221"/>
      <c r="AH55" s="221"/>
      <c r="AI55" s="182"/>
      <c r="AJ55" s="188"/>
      <c r="AK55" s="260">
        <f t="shared" si="28"/>
        <v>0</v>
      </c>
      <c r="AL55" s="225"/>
      <c r="AM55" s="201"/>
      <c r="AN55" s="182"/>
      <c r="AO55" s="188"/>
      <c r="AP55" s="266"/>
      <c r="AQ55" s="263"/>
      <c r="AR55" s="252"/>
      <c r="AS55" s="249"/>
      <c r="AT55" s="249"/>
      <c r="AU55" s="257"/>
      <c r="AV55" s="257"/>
      <c r="AW55" s="257"/>
      <c r="AX55" s="257">
        <f t="shared" si="35"/>
        <v>0</v>
      </c>
      <c r="AY55" s="226"/>
      <c r="AZ55" s="227"/>
      <c r="BA55" s="182"/>
      <c r="BB55" s="188"/>
      <c r="BC55" s="191"/>
      <c r="BD55" s="182"/>
      <c r="BE55" s="188"/>
      <c r="BF55" s="186"/>
      <c r="BG55" s="182"/>
      <c r="BH55" s="38"/>
      <c r="BI55" s="182"/>
      <c r="BJ55" s="182"/>
      <c r="BK55" s="188"/>
      <c r="BL55" s="186"/>
      <c r="BM55" s="38"/>
      <c r="BN55" s="38"/>
      <c r="BO55" s="38"/>
      <c r="BP55" s="38"/>
      <c r="BQ55" s="38"/>
      <c r="BR55" s="38"/>
      <c r="BS55" s="189"/>
      <c r="BT55" s="38"/>
      <c r="BU55" s="38"/>
      <c r="BV55" s="166"/>
      <c r="BW55" s="182"/>
      <c r="BX55" s="166"/>
      <c r="BY55" s="182"/>
      <c r="BZ55" s="182"/>
      <c r="CA55" s="189"/>
      <c r="CB55" s="165"/>
      <c r="CC55" s="194">
        <f t="shared" si="53"/>
        <v>0</v>
      </c>
    </row>
    <row r="56" spans="1:81" ht="12.75">
      <c r="A56" s="1">
        <v>46</v>
      </c>
      <c r="B56" s="229" t="s">
        <v>41</v>
      </c>
      <c r="C56" s="160">
        <v>10017.6</v>
      </c>
      <c r="D56" s="140">
        <v>387</v>
      </c>
      <c r="E56" s="140">
        <v>105</v>
      </c>
      <c r="F56" s="140">
        <v>139.28</v>
      </c>
      <c r="G56" s="140">
        <v>2.8</v>
      </c>
      <c r="H56" s="140">
        <f>D56-E56-K56</f>
        <v>282</v>
      </c>
      <c r="I56" s="182">
        <f t="shared" si="13"/>
        <v>789.6</v>
      </c>
      <c r="J56" s="165"/>
      <c r="K56" s="165"/>
      <c r="L56" s="165"/>
      <c r="M56" s="182">
        <f t="shared" si="15"/>
        <v>789.6</v>
      </c>
      <c r="N56" s="182">
        <f t="shared" si="16"/>
        <v>928.88</v>
      </c>
      <c r="O56" s="202">
        <f>Y56*X56+N56</f>
        <v>1038.056</v>
      </c>
      <c r="P56" s="270"/>
      <c r="Q56" s="182">
        <f>(AJ56+AL56*1590.78)/AG56</f>
        <v>106.24</v>
      </c>
      <c r="R56" s="182">
        <f t="shared" si="17"/>
        <v>0</v>
      </c>
      <c r="S56" s="207">
        <f t="shared" si="18"/>
        <v>5.85411</v>
      </c>
      <c r="T56" s="207">
        <f t="shared" si="19"/>
        <v>0</v>
      </c>
      <c r="U56" s="207">
        <f t="shared" si="20"/>
        <v>0.01464</v>
      </c>
      <c r="V56" s="210">
        <f>AH56-N56</f>
        <v>146.62</v>
      </c>
      <c r="W56" s="38"/>
      <c r="X56" s="189">
        <v>0.06</v>
      </c>
      <c r="Y56" s="189">
        <v>1819.6</v>
      </c>
      <c r="Z56" s="188">
        <f t="shared" si="21"/>
        <v>0</v>
      </c>
      <c r="AA56" s="203">
        <f t="shared" si="22"/>
        <v>0</v>
      </c>
      <c r="AB56" s="188">
        <f t="shared" si="23"/>
        <v>10017.6</v>
      </c>
      <c r="AC56" s="204">
        <f t="shared" si="1"/>
        <v>0.01464</v>
      </c>
      <c r="AD56" s="188">
        <f t="shared" si="24"/>
        <v>109.18</v>
      </c>
      <c r="AE56" s="188">
        <f t="shared" si="25"/>
        <v>109.18</v>
      </c>
      <c r="AF56" s="260">
        <f t="shared" si="26"/>
        <v>1075.5</v>
      </c>
      <c r="AG56" s="221">
        <v>1075.5</v>
      </c>
      <c r="AH56" s="221">
        <v>1075.5</v>
      </c>
      <c r="AI56" s="182">
        <v>13.11</v>
      </c>
      <c r="AJ56" s="188">
        <f t="shared" si="27"/>
        <v>14099.81</v>
      </c>
      <c r="AK56" s="260">
        <f t="shared" si="28"/>
        <v>62.961</v>
      </c>
      <c r="AL56" s="225">
        <v>62.961</v>
      </c>
      <c r="AM56" s="201">
        <f t="shared" si="29"/>
        <v>62.961</v>
      </c>
      <c r="AN56" s="182">
        <v>826</v>
      </c>
      <c r="AO56" s="188">
        <f t="shared" si="30"/>
        <v>52005.79</v>
      </c>
      <c r="AP56" s="266">
        <f t="shared" si="31"/>
        <v>0</v>
      </c>
      <c r="AQ56" s="263">
        <f t="shared" si="32"/>
        <v>263.31</v>
      </c>
      <c r="AR56" s="252">
        <f t="shared" si="33"/>
        <v>260.768</v>
      </c>
      <c r="AS56" s="249">
        <f>0.0343*C56</f>
        <v>343.604</v>
      </c>
      <c r="AT56" s="249">
        <f>AZ56-AS56</f>
        <v>-145.797</v>
      </c>
      <c r="AU56" s="257">
        <f>AZ56/AB56</f>
        <v>0.02</v>
      </c>
      <c r="AV56" s="257">
        <f t="shared" si="34"/>
        <v>0</v>
      </c>
      <c r="AW56" s="257"/>
      <c r="AX56" s="257">
        <f t="shared" si="35"/>
        <v>0</v>
      </c>
      <c r="AY56" s="226">
        <f>AU56*C56</f>
        <v>200.352</v>
      </c>
      <c r="AZ56" s="227">
        <v>197.807</v>
      </c>
      <c r="BA56" s="182">
        <v>826</v>
      </c>
      <c r="BB56" s="188">
        <f t="shared" si="36"/>
        <v>163388.58</v>
      </c>
      <c r="BC56" s="191">
        <f>C56</f>
        <v>10017.6</v>
      </c>
      <c r="BD56" s="182">
        <f t="shared" si="7"/>
        <v>197.81</v>
      </c>
      <c r="BE56" s="188">
        <f t="shared" si="37"/>
        <v>163391.06</v>
      </c>
      <c r="BF56" s="186"/>
      <c r="BG56" s="182">
        <f t="shared" si="38"/>
        <v>0</v>
      </c>
      <c r="BH56" s="38"/>
      <c r="BI56" s="182">
        <f t="shared" si="39"/>
        <v>0</v>
      </c>
      <c r="BJ56" s="182">
        <f t="shared" si="40"/>
        <v>0</v>
      </c>
      <c r="BK56" s="188">
        <f t="shared" si="41"/>
        <v>0</v>
      </c>
      <c r="BL56" s="186">
        <f>AZ56/C56*BC56</f>
        <v>197.81</v>
      </c>
      <c r="BM56" s="38">
        <v>826</v>
      </c>
      <c r="BN56" s="38">
        <f t="shared" si="42"/>
        <v>163391.06</v>
      </c>
      <c r="BO56" s="38">
        <f t="shared" si="43"/>
        <v>229493.36</v>
      </c>
      <c r="BP56" s="38">
        <v>0</v>
      </c>
      <c r="BQ56" s="38">
        <f t="shared" si="44"/>
        <v>17.07</v>
      </c>
      <c r="BR56" s="38">
        <f t="shared" si="45"/>
        <v>80.03</v>
      </c>
      <c r="BS56" s="189">
        <f t="shared" si="46"/>
        <v>66104.78</v>
      </c>
      <c r="BT56" s="38">
        <f t="shared" si="47"/>
        <v>80.03</v>
      </c>
      <c r="BU56" s="38">
        <f t="shared" si="48"/>
        <v>66104.78</v>
      </c>
      <c r="BV56" s="155">
        <f>AH56/D56</f>
        <v>2.77906976744186</v>
      </c>
      <c r="BW56" s="182">
        <f>AZ56/C56</f>
        <v>0.02</v>
      </c>
      <c r="BX56" s="166">
        <f t="shared" si="49"/>
        <v>16.3103996965341</v>
      </c>
      <c r="BY56" s="182">
        <f>BU56/D56</f>
        <v>170.81</v>
      </c>
      <c r="BZ56" s="182"/>
      <c r="CA56" s="189">
        <f t="shared" si="51"/>
        <v>61.46</v>
      </c>
      <c r="CB56" s="165">
        <f t="shared" si="52"/>
        <v>0.010898418782942</v>
      </c>
      <c r="CC56" s="194">
        <f t="shared" si="53"/>
        <v>0.14287827024437</v>
      </c>
    </row>
    <row r="57" spans="1:81" ht="12.75">
      <c r="A57" s="1"/>
      <c r="B57" s="229"/>
      <c r="C57" s="160"/>
      <c r="D57" s="165"/>
      <c r="E57" s="165"/>
      <c r="F57" s="165"/>
      <c r="G57" s="140"/>
      <c r="H57" s="165"/>
      <c r="I57" s="182"/>
      <c r="J57" s="165"/>
      <c r="K57" s="165"/>
      <c r="L57" s="165"/>
      <c r="M57" s="182"/>
      <c r="N57" s="182"/>
      <c r="O57" s="202"/>
      <c r="P57" s="270"/>
      <c r="Q57" s="182"/>
      <c r="R57" s="182">
        <f t="shared" si="17"/>
        <v>0</v>
      </c>
      <c r="S57" s="207"/>
      <c r="T57" s="207"/>
      <c r="U57" s="207"/>
      <c r="V57" s="182"/>
      <c r="W57" s="38"/>
      <c r="X57" s="189"/>
      <c r="Y57" s="189"/>
      <c r="Z57" s="188"/>
      <c r="AA57" s="203"/>
      <c r="AB57" s="188"/>
      <c r="AC57" s="204"/>
      <c r="AD57" s="188"/>
      <c r="AE57" s="188"/>
      <c r="AF57" s="260">
        <f t="shared" si="26"/>
        <v>0</v>
      </c>
      <c r="AG57" s="221"/>
      <c r="AH57" s="221"/>
      <c r="AI57" s="182"/>
      <c r="AJ57" s="188"/>
      <c r="AK57" s="260">
        <f t="shared" si="28"/>
        <v>0</v>
      </c>
      <c r="AL57" s="225"/>
      <c r="AM57" s="201"/>
      <c r="AN57" s="182"/>
      <c r="AO57" s="188"/>
      <c r="AP57" s="266"/>
      <c r="AQ57" s="263"/>
      <c r="AR57" s="252"/>
      <c r="AS57" s="249"/>
      <c r="AT57" s="249"/>
      <c r="AU57" s="257"/>
      <c r="AV57" s="257"/>
      <c r="AW57" s="257"/>
      <c r="AX57" s="257">
        <f t="shared" si="35"/>
        <v>0</v>
      </c>
      <c r="AY57" s="226"/>
      <c r="AZ57" s="227"/>
      <c r="BA57" s="182"/>
      <c r="BB57" s="188"/>
      <c r="BC57" s="191"/>
      <c r="BD57" s="182"/>
      <c r="BE57" s="188"/>
      <c r="BF57" s="186"/>
      <c r="BG57" s="182"/>
      <c r="BH57" s="38"/>
      <c r="BI57" s="182"/>
      <c r="BJ57" s="182"/>
      <c r="BK57" s="188"/>
      <c r="BL57" s="186"/>
      <c r="BM57" s="38"/>
      <c r="BN57" s="38"/>
      <c r="BO57" s="38"/>
      <c r="BP57" s="38"/>
      <c r="BQ57" s="38"/>
      <c r="BR57" s="38"/>
      <c r="BS57" s="189"/>
      <c r="BT57" s="38"/>
      <c r="BU57" s="38"/>
      <c r="BV57" s="166"/>
      <c r="BW57" s="182"/>
      <c r="BX57" s="166"/>
      <c r="BY57" s="182"/>
      <c r="BZ57" s="182"/>
      <c r="CA57" s="189"/>
      <c r="CB57" s="165"/>
      <c r="CC57" s="194">
        <f t="shared" si="53"/>
        <v>0</v>
      </c>
    </row>
    <row r="58" spans="1:81" ht="12.75">
      <c r="A58" s="1"/>
      <c r="B58" s="231" t="s">
        <v>75</v>
      </c>
      <c r="C58" s="163">
        <f>SUM(C54:C56)</f>
        <v>177231.7</v>
      </c>
      <c r="D58" s="163">
        <f aca="true" t="shared" si="58" ref="D58:CC58">SUM(D54:D56)</f>
        <v>7092</v>
      </c>
      <c r="E58" s="163">
        <f t="shared" si="58"/>
        <v>1969</v>
      </c>
      <c r="F58" s="163">
        <f t="shared" si="58"/>
        <v>2225.6</v>
      </c>
      <c r="G58" s="163">
        <f t="shared" si="58"/>
        <v>128.9</v>
      </c>
      <c r="H58" s="163">
        <f t="shared" si="58"/>
        <v>5069</v>
      </c>
      <c r="I58" s="163">
        <f t="shared" si="58"/>
        <v>14199.9</v>
      </c>
      <c r="J58" s="163">
        <f t="shared" si="58"/>
        <v>5.5</v>
      </c>
      <c r="K58" s="163">
        <f t="shared" si="58"/>
        <v>54</v>
      </c>
      <c r="L58" s="163">
        <f t="shared" si="58"/>
        <v>148.5</v>
      </c>
      <c r="M58" s="163">
        <f t="shared" si="58"/>
        <v>14348.4</v>
      </c>
      <c r="N58" s="163">
        <f t="shared" si="58"/>
        <v>16603.7</v>
      </c>
      <c r="O58" s="163">
        <f t="shared" si="58"/>
        <v>17718.1</v>
      </c>
      <c r="P58" s="272">
        <f t="shared" si="58"/>
        <v>29.7</v>
      </c>
      <c r="Q58" s="182">
        <f>(AJ58+AL58*1590.78)/AG58</f>
        <v>108.9</v>
      </c>
      <c r="R58" s="182">
        <f t="shared" si="17"/>
        <v>3234.33</v>
      </c>
      <c r="S58" s="207">
        <f t="shared" si="18"/>
        <v>6.02132</v>
      </c>
      <c r="T58" s="207">
        <f t="shared" si="19"/>
        <v>178.8332</v>
      </c>
      <c r="U58" s="207">
        <f t="shared" si="20"/>
        <v>0.02258</v>
      </c>
      <c r="V58" s="182">
        <f>AH58-N58</f>
        <v>4001.4</v>
      </c>
      <c r="W58" s="163">
        <f t="shared" si="58"/>
        <v>2904</v>
      </c>
      <c r="X58" s="163">
        <f t="shared" si="58"/>
        <v>2.5</v>
      </c>
      <c r="Y58" s="163">
        <f t="shared" si="58"/>
        <v>20025.6</v>
      </c>
      <c r="Z58" s="188">
        <f t="shared" si="21"/>
        <v>328.13</v>
      </c>
      <c r="AA58" s="203">
        <f t="shared" si="22"/>
        <v>820.325</v>
      </c>
      <c r="AB58" s="188">
        <f t="shared" si="23"/>
        <v>180135.7</v>
      </c>
      <c r="AC58" s="204">
        <f>V58/AB58</f>
        <v>0.02221</v>
      </c>
      <c r="AD58" s="188">
        <f t="shared" si="24"/>
        <v>294.18</v>
      </c>
      <c r="AE58" s="163">
        <f t="shared" si="58"/>
        <v>1114.5</v>
      </c>
      <c r="AF58" s="260">
        <f t="shared" si="26"/>
        <v>20575.4</v>
      </c>
      <c r="AG58" s="223">
        <f t="shared" si="58"/>
        <v>20605.1</v>
      </c>
      <c r="AH58" s="223">
        <f>SUM(AH54:AH56)</f>
        <v>20605.1</v>
      </c>
      <c r="AI58" s="163">
        <f t="shared" si="58"/>
        <v>603.1</v>
      </c>
      <c r="AJ58" s="163">
        <f t="shared" si="58"/>
        <v>270133</v>
      </c>
      <c r="AK58" s="260">
        <f t="shared" si="28"/>
        <v>1061.867</v>
      </c>
      <c r="AL58" s="223">
        <f t="shared" si="58"/>
        <v>1240.7</v>
      </c>
      <c r="AM58" s="201">
        <f t="shared" si="29"/>
        <v>1240.7</v>
      </c>
      <c r="AN58" s="163">
        <f t="shared" si="58"/>
        <v>37996</v>
      </c>
      <c r="AO58" s="163">
        <f t="shared" si="58"/>
        <v>1024791.8</v>
      </c>
      <c r="AP58" s="266">
        <f t="shared" si="31"/>
        <v>239.82</v>
      </c>
      <c r="AQ58" s="263">
        <f t="shared" si="32"/>
        <v>4783.73</v>
      </c>
      <c r="AR58" s="262">
        <f t="shared" si="58"/>
        <v>4985.719</v>
      </c>
      <c r="AS58" s="249">
        <f>0.0343*C58</f>
        <v>6079.047</v>
      </c>
      <c r="AT58" s="249">
        <f>AZ58-AS58</f>
        <v>-2334.047</v>
      </c>
      <c r="AU58" s="257">
        <f>AZ58/AB58</f>
        <v>0.021</v>
      </c>
      <c r="AV58" s="257">
        <f t="shared" si="34"/>
        <v>60.984</v>
      </c>
      <c r="AW58" s="257"/>
      <c r="AX58" s="257">
        <f>AX54</f>
        <v>89753.39</v>
      </c>
      <c r="AY58" s="226">
        <f>AU58*C58</f>
        <v>3721.8657</v>
      </c>
      <c r="AZ58" s="256">
        <f t="shared" si="58"/>
        <v>3745</v>
      </c>
      <c r="BA58" s="163">
        <f t="shared" si="58"/>
        <v>37996</v>
      </c>
      <c r="BB58" s="163">
        <f t="shared" si="58"/>
        <v>3093412.1</v>
      </c>
      <c r="BC58" s="191">
        <f>C58</f>
        <v>177231.7</v>
      </c>
      <c r="BD58" s="163">
        <f t="shared" si="58"/>
        <v>3745.1</v>
      </c>
      <c r="BE58" s="163">
        <f t="shared" si="58"/>
        <v>3093436.1</v>
      </c>
      <c r="BF58" s="163">
        <f t="shared" si="58"/>
        <v>1.8</v>
      </c>
      <c r="BG58" s="163">
        <f t="shared" si="58"/>
        <v>1519.8</v>
      </c>
      <c r="BH58" s="163">
        <f t="shared" si="58"/>
        <v>11.9</v>
      </c>
      <c r="BI58" s="163">
        <f t="shared" si="58"/>
        <v>155.9</v>
      </c>
      <c r="BJ58" s="163">
        <f t="shared" si="58"/>
        <v>13.7</v>
      </c>
      <c r="BK58" s="163">
        <f t="shared" si="58"/>
        <v>1675.7</v>
      </c>
      <c r="BL58" s="163">
        <f t="shared" si="58"/>
        <v>3745.1</v>
      </c>
      <c r="BM58" s="163">
        <f t="shared" si="58"/>
        <v>37996</v>
      </c>
      <c r="BN58" s="163">
        <f t="shared" si="58"/>
        <v>3093436.1</v>
      </c>
      <c r="BO58" s="163">
        <f t="shared" si="58"/>
        <v>4388348.9</v>
      </c>
      <c r="BP58" s="163">
        <f t="shared" si="58"/>
        <v>0</v>
      </c>
      <c r="BQ58" s="163">
        <f t="shared" si="58"/>
        <v>327.1</v>
      </c>
      <c r="BR58" s="163">
        <f t="shared" si="58"/>
        <v>1567.7</v>
      </c>
      <c r="BS58" s="163">
        <f t="shared" si="58"/>
        <v>1294936.7</v>
      </c>
      <c r="BT58" s="163">
        <f t="shared" si="58"/>
        <v>1565.7</v>
      </c>
      <c r="BU58" s="163">
        <f t="shared" si="58"/>
        <v>1293261</v>
      </c>
      <c r="BV58" s="163">
        <f t="shared" si="58"/>
        <v>135.4</v>
      </c>
      <c r="BW58" s="163">
        <f t="shared" si="58"/>
        <v>1</v>
      </c>
      <c r="BX58" s="163">
        <f t="shared" si="58"/>
        <v>805.3</v>
      </c>
      <c r="BY58" s="206">
        <f t="shared" si="58"/>
        <v>8514.31</v>
      </c>
      <c r="BZ58" s="206" t="e">
        <f t="shared" si="58"/>
        <v>#DIV/0!</v>
      </c>
      <c r="CA58" s="206" t="e">
        <f t="shared" si="58"/>
        <v>#DIV/0!</v>
      </c>
      <c r="CB58" s="163">
        <f t="shared" si="58"/>
        <v>0.1</v>
      </c>
      <c r="CC58" s="32">
        <f t="shared" si="58"/>
        <v>1.8</v>
      </c>
    </row>
    <row r="59" spans="8:11" ht="12.75">
      <c r="H59" s="250"/>
      <c r="K59" s="250"/>
    </row>
    <row r="60" spans="1:10" ht="12.75">
      <c r="A60" s="328" t="s">
        <v>159</v>
      </c>
      <c r="B60" s="328"/>
      <c r="C60" s="328"/>
      <c r="D60" s="328"/>
      <c r="E60" s="328"/>
      <c r="F60" s="328"/>
      <c r="G60" s="328"/>
      <c r="H60" s="328"/>
      <c r="I60" s="328"/>
      <c r="J60" s="328"/>
    </row>
    <row r="61" spans="1:13" ht="46.5" customHeight="1">
      <c r="A61" s="327" t="s">
        <v>197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</row>
    <row r="63" spans="2:23" ht="40.5" customHeight="1">
      <c r="B63" s="275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274"/>
      <c r="O63" s="274"/>
      <c r="P63" s="274"/>
      <c r="Q63" s="274"/>
      <c r="R63" s="274"/>
      <c r="S63" s="274"/>
      <c r="T63" s="274"/>
      <c r="U63" s="274"/>
      <c r="V63" s="274"/>
      <c r="W63" s="274"/>
    </row>
  </sheetData>
  <sheetProtection/>
  <mergeCells count="41">
    <mergeCell ref="N3:U3"/>
    <mergeCell ref="AE4:AE5"/>
    <mergeCell ref="AF4:AJ4"/>
    <mergeCell ref="AK4:AO4"/>
    <mergeCell ref="A4:A5"/>
    <mergeCell ref="Q4:Q5"/>
    <mergeCell ref="C63:M63"/>
    <mergeCell ref="AQ4:AQ5"/>
    <mergeCell ref="AP4:AP5"/>
    <mergeCell ref="A61:M61"/>
    <mergeCell ref="A60:J60"/>
    <mergeCell ref="D4:D5"/>
    <mergeCell ref="E4:E5"/>
    <mergeCell ref="F4:F5"/>
    <mergeCell ref="B2:O2"/>
    <mergeCell ref="BT4:BT5"/>
    <mergeCell ref="BU4:BU5"/>
    <mergeCell ref="BL4:BS4"/>
    <mergeCell ref="G4:M4"/>
    <mergeCell ref="P4:P5"/>
    <mergeCell ref="W4:W5"/>
    <mergeCell ref="Y4:Y5"/>
    <mergeCell ref="B4:B5"/>
    <mergeCell ref="C4:C5"/>
    <mergeCell ref="BV4:BV5"/>
    <mergeCell ref="BW4:CA4"/>
    <mergeCell ref="N4:N5"/>
    <mergeCell ref="U4:U5"/>
    <mergeCell ref="X4:X5"/>
    <mergeCell ref="AR4:AR5"/>
    <mergeCell ref="AZ4:BB4"/>
    <mergeCell ref="AS4:AY4"/>
    <mergeCell ref="BD4:BD5"/>
    <mergeCell ref="BE4:BE5"/>
    <mergeCell ref="BF4:BK4"/>
    <mergeCell ref="V4:V5"/>
    <mergeCell ref="Z4:Z5"/>
    <mergeCell ref="AA4:AA5"/>
    <mergeCell ref="AB4:AB5"/>
    <mergeCell ref="AC4:AC5"/>
    <mergeCell ref="AD4:AD5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2012-10-31T12:20:52Z</cp:lastPrinted>
  <dcterms:created xsi:type="dcterms:W3CDTF">2007-11-09T11:35:30Z</dcterms:created>
  <dcterms:modified xsi:type="dcterms:W3CDTF">2012-11-13T11:32:06Z</dcterms:modified>
  <cp:category/>
  <cp:version/>
  <cp:contentType/>
  <cp:contentStatus/>
</cp:coreProperties>
</file>