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<sst xmlns="http://schemas.openxmlformats.org/spreadsheetml/2006/main" count="148" uniqueCount="143">
  <si>
    <t>№      п/п</t>
  </si>
  <si>
    <t>Адрес</t>
  </si>
  <si>
    <t>Тариф в руб/тн с НДС</t>
  </si>
  <si>
    <t>Тариф в руб/Гкал с НДС</t>
  </si>
  <si>
    <t xml:space="preserve">ПОДПИТОК   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</si>
  <si>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</si>
  <si>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</si>
  <si>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</si>
  <si>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</si>
  <si>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</si>
  <si>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</si>
  <si>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</si>
  <si>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</si>
  <si>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</si>
  <si>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</si>
  <si>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</si>
  <si>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</si>
  <si>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</si>
  <si>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</si>
  <si>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</si>
  <si>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</si>
  <si>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</si>
  <si>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</si>
  <si>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</si>
  <si>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</si>
  <si>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</si>
  <si>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</si>
  <si>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</si>
  <si>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</si>
  <si>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</si>
  <si>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</si>
  <si>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</si>
  <si>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</si>
  <si>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</si>
  <si>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</si>
  <si>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</si>
  <si>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</si>
  <si>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</si>
  <si>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</si>
  <si>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</si>
  <si>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</si>
  <si>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</si>
  <si>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</si>
  <si>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</si>
  <si>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</si>
  <si>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</si>
  <si>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</si>
  <si>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</si>
  <si>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</si>
  <si>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</si>
  <si>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</si>
  <si>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</si>
  <si>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Общая площадь дома (с арендаторами)</t>
  </si>
  <si>
    <t>Всего за месяц руб (гр.4хгр.5)</t>
  </si>
  <si>
    <t>Расчет к счету за потребление тепловой энергии</t>
  </si>
  <si>
    <t>Г.Н.Акишина</t>
  </si>
  <si>
    <t>Н.П.Ковальчук</t>
  </si>
  <si>
    <t>арендаторы</t>
  </si>
  <si>
    <t>ОТОПЛЕНИЕ</t>
  </si>
  <si>
    <t xml:space="preserve"> Г/кал          по норме</t>
  </si>
  <si>
    <t>Гкал                 по норме</t>
  </si>
  <si>
    <t>ГОРЯЧАЯ ВОДА</t>
  </si>
  <si>
    <t>СУММА</t>
  </si>
  <si>
    <t>Г/вода+              подпиток (гр.6+гр.12)</t>
  </si>
  <si>
    <t>Всего за месяц руб (гр.8хгр.9)</t>
  </si>
  <si>
    <t>Всего за месяц руб (гр8хгр.11)</t>
  </si>
  <si>
    <t xml:space="preserve"> ТН на 28 дней</t>
  </si>
  <si>
    <t xml:space="preserve"> Г/кал          на 2 дея</t>
  </si>
  <si>
    <t>Гкал                  на 28 дней</t>
  </si>
  <si>
    <t xml:space="preserve">ООО "Конаковский Жилкомсервис"                                    </t>
  </si>
  <si>
    <t xml:space="preserve">Гл.экономист                                                                                     </t>
  </si>
  <si>
    <t>почта</t>
  </si>
  <si>
    <t>ДНИ</t>
  </si>
  <si>
    <t xml:space="preserve"> СЕНТЯБРЬ 2012 года (ж/дома без приборов учета)</t>
  </si>
  <si>
    <t>Тн по норме 2,8*кол-во люд</t>
  </si>
  <si>
    <t>8а</t>
  </si>
  <si>
    <t>8б</t>
  </si>
  <si>
    <t>Тн по норме прочие ( лестничные клетки+арендаторы+ кол-во заявленных кубов</t>
  </si>
  <si>
    <t>8в</t>
  </si>
  <si>
    <t>8г</t>
  </si>
  <si>
    <t>Тн по норме всего, гр8а+8б</t>
  </si>
  <si>
    <t>8е</t>
  </si>
  <si>
    <t>Тн фактический  на сид ванны гр 8а+(8а*8в/8е)</t>
  </si>
  <si>
    <t>8л</t>
  </si>
  <si>
    <t>Кол-во людей с сид ваннами, гр8г/2,75</t>
  </si>
  <si>
    <t>8т</t>
  </si>
  <si>
    <t>Кол-во Гкал по норме для сид ванн, 0,179* гр8л</t>
  </si>
  <si>
    <t>8о</t>
  </si>
  <si>
    <t>8д</t>
  </si>
  <si>
    <t>8с</t>
  </si>
  <si>
    <t>Тн фактический  на сид ванны гр 8б+(8б*8в/8е)</t>
  </si>
  <si>
    <t>Кол-во людей , гр8о/2,8</t>
  </si>
  <si>
    <t>Кол-во Гкал по норме , 0,182* гр8л</t>
  </si>
  <si>
    <t>Расчет по норме</t>
  </si>
  <si>
    <t>Кол-во человек  всего без арендаторов</t>
  </si>
  <si>
    <t>Кол-во человек  ИПУ, население</t>
  </si>
  <si>
    <t>Кл-во кубов по ИПУ (Тн), население</t>
  </si>
  <si>
    <t>Тн по норме</t>
  </si>
  <si>
    <t>Норматив 2,8</t>
  </si>
  <si>
    <t>Норматив 2,75 сидячие ванны</t>
  </si>
  <si>
    <t>Кол-во человек по нормотиву сидячие ванны</t>
  </si>
  <si>
    <t>Кл-во кубов по ИПУ (Тн) арендаторы</t>
  </si>
  <si>
    <t>Нормотив на ОДН на ГВС</t>
  </si>
  <si>
    <t>Общая площадь мест общего пользования</t>
  </si>
  <si>
    <t>3А</t>
  </si>
  <si>
    <t>3Б</t>
  </si>
  <si>
    <t>3В</t>
  </si>
  <si>
    <t>3Г</t>
  </si>
  <si>
    <t>3Д</t>
  </si>
  <si>
    <t>3Е</t>
  </si>
  <si>
    <t>3О</t>
  </si>
  <si>
    <t>3С</t>
  </si>
  <si>
    <t>3И</t>
  </si>
  <si>
    <t>3Т</t>
  </si>
  <si>
    <t>Кол-во людей по нормотиву, население, гр3А-гр3Б-гр3С</t>
  </si>
  <si>
    <t>Кло-во кубов по норме (Тн), население, гр3Д*3Г</t>
  </si>
  <si>
    <t>Кло-во кубов по норме (Тн),сидячие ванны, гр3О*3С</t>
  </si>
  <si>
    <t>Общее кол-во кубов по норме (Тн), гр 3Е+3И</t>
  </si>
  <si>
    <t>3Я</t>
  </si>
  <si>
    <t>3У</t>
  </si>
  <si>
    <t>3Ц</t>
  </si>
  <si>
    <t>3Н</t>
  </si>
  <si>
    <t>3П</t>
  </si>
  <si>
    <t>Всего кубов ,3В+3Т+3У</t>
  </si>
  <si>
    <t>Тн по сид ваннам гр3И</t>
  </si>
  <si>
    <t>Кол-во человек гр 4/3Г</t>
  </si>
  <si>
    <t>3Ю</t>
  </si>
  <si>
    <t>Общая площадь арендаторов</t>
  </si>
  <si>
    <t>Общая площадь коридор арендаторов</t>
  </si>
  <si>
    <t>Общая площадь мест общего пользования без арендаторов</t>
  </si>
  <si>
    <t>3ж</t>
  </si>
  <si>
    <t>3ш</t>
  </si>
  <si>
    <t>3ч</t>
  </si>
  <si>
    <t>3х</t>
  </si>
  <si>
    <t>Площадь дома без арендаторов,гр 3-3ч</t>
  </si>
  <si>
    <t>ОДН НА 1 М2, 3П/3х, население</t>
  </si>
  <si>
    <t>Тн по ОДН, ГР3Ц*3ж, население</t>
  </si>
  <si>
    <t>3й</t>
  </si>
  <si>
    <t>ОДН арендаторов, м3, гр 3ш*3Ц</t>
  </si>
  <si>
    <t>Тн по ОДН общий, население+арендаторы</t>
  </si>
  <si>
    <t>3м</t>
  </si>
  <si>
    <t xml:space="preserve"> ТН по норме, ГР 3Я+3м</t>
  </si>
  <si>
    <t>Стоимость м3, норматив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</si>
</sst>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i/>
      <sz val="9"/>
      <name val="Arial Cyr"/>
      <family val="2"/>
    </font>
    <font>
      <sz val="14"/>
      <name val="Arial Cyr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1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S92"/>
  <sheetViews>
    <sheetView tabSelected="1" zoomScalePageLayoutView="0" workbookViewId="0" topLeftCell="AJ5">
      <selection activeCell="AZ10" sqref="AZ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7.25390625" style="0" hidden="1" customWidth="1"/>
    <col min="4" max="4" width="10.75390625" style="0" customWidth="1"/>
    <col min="5" max="5" width="10.875" style="0" hidden="1" customWidth="1"/>
    <col min="6" max="27" width="10.875" style="0" customWidth="1"/>
    <col min="28" max="28" width="9.875" style="0" bestFit="1" customWidth="1"/>
    <col min="29" max="29" width="7.00390625" style="0" customWidth="1"/>
    <col min="30" max="30" width="11.00390625" style="0" customWidth="1"/>
    <col min="31" max="31" width="7.875" style="0" customWidth="1"/>
    <col min="32" max="32" width="7.75390625" style="0" customWidth="1"/>
    <col min="33" max="33" width="7.875" style="0" hidden="1" customWidth="1"/>
    <col min="34" max="36" width="7.875" style="0" customWidth="1"/>
    <col min="37" max="37" width="12.00390625" style="0" customWidth="1"/>
    <col min="38" max="43" width="7.875" style="0" customWidth="1"/>
    <col min="44" max="44" width="9.625" style="0" customWidth="1"/>
    <col min="45" max="45" width="12.125" style="0" customWidth="1"/>
    <col min="46" max="46" width="12.125" style="0" hidden="1" customWidth="1"/>
    <col min="47" max="47" width="10.875" style="0" customWidth="1"/>
    <col min="48" max="48" width="11.375" style="0" customWidth="1"/>
    <col min="49" max="49" width="12.375" style="0" customWidth="1"/>
  </cols>
  <sheetData>
    <row r="1" ht="12.75" hidden="1"/>
    <row r="2" ht="12.75" hidden="1"/>
    <row r="3" ht="12.75" hidden="1"/>
    <row r="4" ht="12.75" hidden="1"/>
    <row r="5" spans="1:49" ht="18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</row>
    <row r="7" spans="1:49" ht="41.25" customHeight="1">
      <c r="A7" s="99" t="s">
        <v>73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</row>
    <row r="9" spans="1:50" ht="13.5" customHeight="1">
      <c r="A9" s="115" t="s">
        <v>0</v>
      </c>
      <c r="B9" s="115" t="s">
        <v>1</v>
      </c>
      <c r="C9" s="35" t="s">
        <v>72</v>
      </c>
      <c r="D9" s="115" t="s">
        <v>52</v>
      </c>
      <c r="E9" s="64"/>
      <c r="F9" s="87" t="s">
        <v>94</v>
      </c>
      <c r="G9" s="87" t="s">
        <v>95</v>
      </c>
      <c r="H9" s="87" t="s">
        <v>96</v>
      </c>
      <c r="I9" s="88" t="s">
        <v>97</v>
      </c>
      <c r="J9" s="88"/>
      <c r="K9" s="88"/>
      <c r="L9" s="88"/>
      <c r="M9" s="88"/>
      <c r="N9" s="88"/>
      <c r="O9" s="88"/>
      <c r="P9" s="89" t="s">
        <v>123</v>
      </c>
      <c r="Q9" s="87" t="s">
        <v>101</v>
      </c>
      <c r="R9" s="83" t="s">
        <v>102</v>
      </c>
      <c r="S9" s="83" t="s">
        <v>134</v>
      </c>
      <c r="T9" s="83" t="s">
        <v>127</v>
      </c>
      <c r="U9" s="83" t="s">
        <v>138</v>
      </c>
      <c r="V9" s="83" t="s">
        <v>128</v>
      </c>
      <c r="W9" s="85" t="s">
        <v>129</v>
      </c>
      <c r="X9" s="85" t="s">
        <v>103</v>
      </c>
      <c r="Y9" s="125" t="s">
        <v>135</v>
      </c>
      <c r="Z9" s="83" t="s">
        <v>139</v>
      </c>
      <c r="AA9" s="127" t="s">
        <v>136</v>
      </c>
      <c r="AB9" s="120" t="s">
        <v>4</v>
      </c>
      <c r="AC9" s="121"/>
      <c r="AD9" s="122"/>
      <c r="AE9" s="104" t="s">
        <v>125</v>
      </c>
      <c r="AF9" s="104" t="s">
        <v>3</v>
      </c>
      <c r="AG9" s="65"/>
      <c r="AH9" s="110" t="s">
        <v>93</v>
      </c>
      <c r="AI9" s="111"/>
      <c r="AJ9" s="111"/>
      <c r="AK9" s="111"/>
      <c r="AL9" s="111"/>
      <c r="AM9" s="111"/>
      <c r="AN9" s="111"/>
      <c r="AO9" s="111"/>
      <c r="AP9" s="111"/>
      <c r="AQ9" s="112"/>
      <c r="AR9" s="106" t="s">
        <v>58</v>
      </c>
      <c r="AS9" s="107"/>
      <c r="AT9" s="66"/>
      <c r="AU9" s="108" t="s">
        <v>61</v>
      </c>
      <c r="AV9" s="109"/>
      <c r="AW9" s="15" t="s">
        <v>62</v>
      </c>
      <c r="AX9" s="81"/>
    </row>
    <row r="10" spans="1:50" ht="162" customHeight="1">
      <c r="A10" s="116"/>
      <c r="B10" s="116"/>
      <c r="C10" s="69"/>
      <c r="D10" s="116"/>
      <c r="E10" s="63" t="s">
        <v>66</v>
      </c>
      <c r="F10" s="87"/>
      <c r="G10" s="87"/>
      <c r="H10" s="87"/>
      <c r="I10" s="71" t="s">
        <v>98</v>
      </c>
      <c r="J10" s="71" t="s">
        <v>114</v>
      </c>
      <c r="K10" s="71" t="s">
        <v>115</v>
      </c>
      <c r="L10" s="71" t="s">
        <v>99</v>
      </c>
      <c r="M10" s="71" t="s">
        <v>100</v>
      </c>
      <c r="N10" s="71" t="s">
        <v>116</v>
      </c>
      <c r="O10" s="124" t="s">
        <v>117</v>
      </c>
      <c r="P10" s="90"/>
      <c r="Q10" s="87"/>
      <c r="R10" s="84"/>
      <c r="S10" s="84"/>
      <c r="T10" s="84"/>
      <c r="U10" s="84"/>
      <c r="V10" s="84"/>
      <c r="W10" s="86"/>
      <c r="X10" s="86"/>
      <c r="Y10" s="126"/>
      <c r="Z10" s="84"/>
      <c r="AA10" s="127"/>
      <c r="AB10" s="63" t="s">
        <v>141</v>
      </c>
      <c r="AC10" s="35" t="s">
        <v>2</v>
      </c>
      <c r="AD10" s="36" t="s">
        <v>53</v>
      </c>
      <c r="AE10" s="119"/>
      <c r="AF10" s="105"/>
      <c r="AG10" s="63" t="s">
        <v>67</v>
      </c>
      <c r="AH10" s="63" t="s">
        <v>124</v>
      </c>
      <c r="AI10" s="63" t="s">
        <v>74</v>
      </c>
      <c r="AJ10" s="63" t="s">
        <v>80</v>
      </c>
      <c r="AK10" s="63" t="s">
        <v>77</v>
      </c>
      <c r="AL10" s="63" t="s">
        <v>82</v>
      </c>
      <c r="AM10" s="63" t="s">
        <v>84</v>
      </c>
      <c r="AN10" s="63" t="s">
        <v>86</v>
      </c>
      <c r="AO10" s="63" t="s">
        <v>90</v>
      </c>
      <c r="AP10" s="63" t="s">
        <v>91</v>
      </c>
      <c r="AQ10" s="63" t="s">
        <v>92</v>
      </c>
      <c r="AR10" s="63" t="s">
        <v>59</v>
      </c>
      <c r="AS10" s="36" t="s">
        <v>64</v>
      </c>
      <c r="AT10" s="35" t="s">
        <v>68</v>
      </c>
      <c r="AU10" s="35" t="s">
        <v>60</v>
      </c>
      <c r="AV10" s="36" t="s">
        <v>65</v>
      </c>
      <c r="AW10" s="38" t="s">
        <v>63</v>
      </c>
      <c r="AX10" s="128" t="s">
        <v>142</v>
      </c>
    </row>
    <row r="11" spans="1:149" ht="13.5" thickBot="1">
      <c r="A11" s="30">
        <v>1</v>
      </c>
      <c r="B11" s="30">
        <v>2</v>
      </c>
      <c r="C11" s="30"/>
      <c r="D11" s="30">
        <v>3</v>
      </c>
      <c r="E11" s="30"/>
      <c r="F11" s="30" t="s">
        <v>104</v>
      </c>
      <c r="G11" s="30" t="s">
        <v>105</v>
      </c>
      <c r="H11" s="30" t="s">
        <v>106</v>
      </c>
      <c r="I11" s="30" t="s">
        <v>107</v>
      </c>
      <c r="J11" s="30" t="s">
        <v>108</v>
      </c>
      <c r="K11" s="30" t="s">
        <v>109</v>
      </c>
      <c r="L11" s="30" t="s">
        <v>110</v>
      </c>
      <c r="M11" s="30" t="s">
        <v>111</v>
      </c>
      <c r="N11" s="30" t="s">
        <v>112</v>
      </c>
      <c r="O11" s="30" t="s">
        <v>113</v>
      </c>
      <c r="P11" s="30" t="s">
        <v>118</v>
      </c>
      <c r="Q11" s="30" t="s">
        <v>119</v>
      </c>
      <c r="R11" s="30" t="s">
        <v>120</v>
      </c>
      <c r="S11" s="30" t="s">
        <v>133</v>
      </c>
      <c r="T11" s="30" t="s">
        <v>132</v>
      </c>
      <c r="U11" s="30" t="s">
        <v>137</v>
      </c>
      <c r="V11" s="30" t="s">
        <v>131</v>
      </c>
      <c r="W11" s="30" t="s">
        <v>130</v>
      </c>
      <c r="X11" s="30" t="s">
        <v>121</v>
      </c>
      <c r="Y11" s="30" t="s">
        <v>126</v>
      </c>
      <c r="Z11" s="30" t="s">
        <v>140</v>
      </c>
      <c r="AA11" s="30" t="s">
        <v>122</v>
      </c>
      <c r="AB11" s="30">
        <v>4</v>
      </c>
      <c r="AC11" s="30">
        <v>5</v>
      </c>
      <c r="AD11" s="30">
        <v>6</v>
      </c>
      <c r="AE11" s="30">
        <v>7</v>
      </c>
      <c r="AF11" s="31">
        <v>8</v>
      </c>
      <c r="AG11" s="31"/>
      <c r="AH11" s="31" t="s">
        <v>75</v>
      </c>
      <c r="AI11" s="31" t="s">
        <v>76</v>
      </c>
      <c r="AJ11" s="31" t="s">
        <v>81</v>
      </c>
      <c r="AK11" s="31" t="s">
        <v>78</v>
      </c>
      <c r="AL11" s="31" t="s">
        <v>79</v>
      </c>
      <c r="AM11" s="31" t="s">
        <v>83</v>
      </c>
      <c r="AN11" s="31" t="s">
        <v>85</v>
      </c>
      <c r="AO11" s="31" t="s">
        <v>87</v>
      </c>
      <c r="AP11" s="31" t="s">
        <v>88</v>
      </c>
      <c r="AQ11" s="31" t="s">
        <v>89</v>
      </c>
      <c r="AR11" s="31">
        <v>9</v>
      </c>
      <c r="AS11" s="31">
        <v>10</v>
      </c>
      <c r="AT11" s="31"/>
      <c r="AU11" s="31">
        <v>11</v>
      </c>
      <c r="AV11" s="43">
        <v>12</v>
      </c>
      <c r="AW11" s="43">
        <v>13</v>
      </c>
      <c r="AX11" s="82">
        <v>14</v>
      </c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</row>
    <row r="12" spans="1:149" ht="12.75" customHeight="1">
      <c r="A12" s="102">
        <v>1</v>
      </c>
      <c r="B12" s="26" t="s">
        <v>5</v>
      </c>
      <c r="C12" s="25">
        <v>28</v>
      </c>
      <c r="D12" s="61">
        <v>3211.8</v>
      </c>
      <c r="E12" s="61">
        <f aca="true" t="shared" si="0" ref="E12:E19">AB12/31*28</f>
        <v>265.1699354838709</v>
      </c>
      <c r="F12" s="61">
        <v>126</v>
      </c>
      <c r="G12" s="61">
        <v>41</v>
      </c>
      <c r="H12" s="72">
        <v>32.51</v>
      </c>
      <c r="I12" s="61">
        <v>2.8</v>
      </c>
      <c r="J12" s="61">
        <f>F12-G12-M12</f>
        <v>85</v>
      </c>
      <c r="K12" s="61">
        <f>I12*J12</f>
        <v>237.99999999999997</v>
      </c>
      <c r="L12" s="61"/>
      <c r="M12" s="61"/>
      <c r="N12" s="61">
        <f>L12*M12</f>
        <v>0</v>
      </c>
      <c r="O12" s="61">
        <f>K12+N12</f>
        <v>237.99999999999997</v>
      </c>
      <c r="P12" s="72">
        <f>Q12+O12+H12</f>
        <v>278.441</v>
      </c>
      <c r="Q12" s="75">
        <v>7.931</v>
      </c>
      <c r="R12" s="73">
        <v>0.05</v>
      </c>
      <c r="S12" s="73">
        <f>D12-T12</f>
        <v>2935.8</v>
      </c>
      <c r="T12" s="73">
        <v>276</v>
      </c>
      <c r="U12" s="73">
        <f>V12*R12</f>
        <v>1.3010274612366899</v>
      </c>
      <c r="V12" s="73">
        <f>X12*T12/D12</f>
        <v>26.020549224733795</v>
      </c>
      <c r="W12" s="73">
        <f>X12-V12</f>
        <v>276.77945077526624</v>
      </c>
      <c r="X12" s="73">
        <v>302.8</v>
      </c>
      <c r="Y12" s="80">
        <f>AA12/S12</f>
        <v>0.0047138676131764125</v>
      </c>
      <c r="Z12" s="80">
        <f>X12*R12</f>
        <v>15.14</v>
      </c>
      <c r="AA12" s="79">
        <f aca="true" t="shared" si="1" ref="AA12:AA18">R12*W12</f>
        <v>13.838972538763313</v>
      </c>
      <c r="AB12" s="10">
        <f>Z12+P12</f>
        <v>293.58099999999996</v>
      </c>
      <c r="AC12" s="28">
        <v>13.11</v>
      </c>
      <c r="AD12" s="37">
        <f aca="true" t="shared" si="2" ref="AD12:AD63">AB12*AC12</f>
        <v>3848.8469099999993</v>
      </c>
      <c r="AE12" s="39">
        <f>AB12/I12</f>
        <v>104.85035714285713</v>
      </c>
      <c r="AF12" s="28">
        <v>826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77">
        <v>0.182</v>
      </c>
      <c r="AS12" s="39">
        <f>AF12*AR12</f>
        <v>150.332</v>
      </c>
      <c r="AT12" s="39"/>
      <c r="AU12" s="27">
        <f aca="true" t="shared" si="3" ref="AU12:AU17">AR12*AE12</f>
        <v>19.082765</v>
      </c>
      <c r="AV12" s="14">
        <f>AU12*AF12</f>
        <v>15762.363889999999</v>
      </c>
      <c r="AW12" s="14">
        <f aca="true" t="shared" si="4" ref="AW12:AW63">AD12+AV12</f>
        <v>19611.210799999997</v>
      </c>
      <c r="AX12" s="10">
        <f>AW12/AB12</f>
        <v>66.8</v>
      </c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0"/>
      <c r="EP12" s="20"/>
      <c r="EQ12" s="20"/>
      <c r="ER12" s="20"/>
      <c r="ES12" s="20"/>
    </row>
    <row r="13" spans="1:149" ht="0.75" customHeight="1" hidden="1">
      <c r="A13" s="103"/>
      <c r="B13" s="2" t="s">
        <v>57</v>
      </c>
      <c r="C13" s="1"/>
      <c r="D13" s="61">
        <v>45.8</v>
      </c>
      <c r="E13" s="61">
        <f t="shared" si="0"/>
        <v>0</v>
      </c>
      <c r="F13" s="61"/>
      <c r="G13" s="61"/>
      <c r="H13" s="72"/>
      <c r="I13" s="61">
        <v>2.8</v>
      </c>
      <c r="J13" s="61">
        <f aca="true" t="shared" si="5" ref="J13:J64">F13-G13-M13</f>
        <v>0</v>
      </c>
      <c r="K13" s="61">
        <f aca="true" t="shared" si="6" ref="K13:K64">I13*J13</f>
        <v>0</v>
      </c>
      <c r="L13" s="61"/>
      <c r="M13" s="61"/>
      <c r="N13" s="61">
        <f aca="true" t="shared" si="7" ref="N13:N64">L13*M13</f>
        <v>0</v>
      </c>
      <c r="O13" s="61">
        <f aca="true" t="shared" si="8" ref="O13:O64">K13+N13</f>
        <v>0</v>
      </c>
      <c r="P13" s="72">
        <f aca="true" t="shared" si="9" ref="P13:P64">Q13+O13+H13</f>
        <v>0</v>
      </c>
      <c r="Q13" s="75"/>
      <c r="R13" s="73">
        <v>0.05</v>
      </c>
      <c r="S13" s="73">
        <f aca="true" t="shared" si="10" ref="S13:S64">D13-T13</f>
        <v>45.8</v>
      </c>
      <c r="T13" s="73"/>
      <c r="U13" s="73">
        <f aca="true" t="shared" si="11" ref="U13:U64">V13*R13</f>
        <v>0</v>
      </c>
      <c r="V13" s="73">
        <f aca="true" t="shared" si="12" ref="V13:V64">X13*T13/D13</f>
        <v>0</v>
      </c>
      <c r="W13" s="73">
        <f aca="true" t="shared" si="13" ref="W13:W64">X13-V13</f>
        <v>0</v>
      </c>
      <c r="X13" s="73"/>
      <c r="Y13" s="80">
        <f aca="true" t="shared" si="14" ref="Y13:Y64">AA13/S13</f>
        <v>0</v>
      </c>
      <c r="Z13" s="80">
        <f aca="true" t="shared" si="15" ref="Z13:Z64">X13*R13</f>
        <v>0</v>
      </c>
      <c r="AA13" s="79">
        <f t="shared" si="1"/>
        <v>0</v>
      </c>
      <c r="AB13" s="10">
        <f aca="true" t="shared" si="16" ref="AB13:AB64">Z13+P13</f>
        <v>0</v>
      </c>
      <c r="AC13" s="28">
        <v>13.11</v>
      </c>
      <c r="AD13" s="37">
        <f t="shared" si="2"/>
        <v>0</v>
      </c>
      <c r="AE13" s="39">
        <f aca="true" t="shared" si="17" ref="AE13:AE64">AB13/I13</f>
        <v>0</v>
      </c>
      <c r="AF13" s="28">
        <v>826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77">
        <v>0.182</v>
      </c>
      <c r="AS13" s="39">
        <f aca="true" t="shared" si="18" ref="AS13:AS63">AF13*AR13</f>
        <v>150.332</v>
      </c>
      <c r="AT13" s="39"/>
      <c r="AU13" s="27">
        <f t="shared" si="3"/>
        <v>0</v>
      </c>
      <c r="AV13" s="14">
        <f aca="true" t="shared" si="19" ref="AV13:AV63">AU13*AF13</f>
        <v>0</v>
      </c>
      <c r="AW13" s="14">
        <f t="shared" si="4"/>
        <v>0</v>
      </c>
      <c r="AX13" s="10" t="e">
        <f aca="true" t="shared" si="20" ref="AX13:AX64">AW13/AB13</f>
        <v>#DIV/0!</v>
      </c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0"/>
      <c r="EP13" s="20"/>
      <c r="EQ13" s="20"/>
      <c r="ER13" s="20"/>
      <c r="ES13" s="20"/>
    </row>
    <row r="14" spans="1:50" ht="12" customHeight="1">
      <c r="A14" s="95">
        <v>2</v>
      </c>
      <c r="B14" s="33" t="s">
        <v>6</v>
      </c>
      <c r="C14" s="70">
        <v>28</v>
      </c>
      <c r="D14" s="61">
        <v>3172.8</v>
      </c>
      <c r="E14" s="61">
        <f t="shared" si="0"/>
        <v>292.086064516129</v>
      </c>
      <c r="F14" s="61">
        <v>130</v>
      </c>
      <c r="G14" s="61">
        <v>38</v>
      </c>
      <c r="H14" s="72">
        <v>39.13</v>
      </c>
      <c r="I14" s="61">
        <v>2.8</v>
      </c>
      <c r="J14" s="61">
        <f t="shared" si="5"/>
        <v>92</v>
      </c>
      <c r="K14" s="61">
        <f t="shared" si="6"/>
        <v>257.59999999999997</v>
      </c>
      <c r="L14" s="61"/>
      <c r="M14" s="61"/>
      <c r="N14" s="61">
        <f t="shared" si="7"/>
        <v>0</v>
      </c>
      <c r="O14" s="61">
        <f t="shared" si="8"/>
        <v>257.59999999999997</v>
      </c>
      <c r="P14" s="72">
        <f t="shared" si="9"/>
        <v>307.40099999999995</v>
      </c>
      <c r="Q14" s="75">
        <v>10.671</v>
      </c>
      <c r="R14" s="73">
        <v>0.05</v>
      </c>
      <c r="S14" s="73">
        <f t="shared" si="10"/>
        <v>2798.8</v>
      </c>
      <c r="T14" s="73">
        <v>374</v>
      </c>
      <c r="U14" s="73">
        <f t="shared" si="11"/>
        <v>1.8836737266767525</v>
      </c>
      <c r="V14" s="73">
        <f t="shared" si="12"/>
        <v>37.67347453353505</v>
      </c>
      <c r="W14" s="73">
        <f t="shared" si="13"/>
        <v>281.92652546646497</v>
      </c>
      <c r="X14" s="73">
        <v>319.6</v>
      </c>
      <c r="Y14" s="80">
        <f t="shared" si="14"/>
        <v>0.005036560766515381</v>
      </c>
      <c r="Z14" s="80">
        <f t="shared" si="15"/>
        <v>15.980000000000002</v>
      </c>
      <c r="AA14" s="79">
        <f t="shared" si="1"/>
        <v>14.09632627332325</v>
      </c>
      <c r="AB14" s="10">
        <f t="shared" si="16"/>
        <v>323.381</v>
      </c>
      <c r="AC14" s="28">
        <v>13.11</v>
      </c>
      <c r="AD14" s="37">
        <f t="shared" si="2"/>
        <v>4239.524909999999</v>
      </c>
      <c r="AE14" s="39">
        <f t="shared" si="17"/>
        <v>115.49321428571429</v>
      </c>
      <c r="AF14" s="28">
        <v>826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77">
        <v>0.182</v>
      </c>
      <c r="AS14" s="39">
        <f t="shared" si="18"/>
        <v>150.332</v>
      </c>
      <c r="AT14" s="39"/>
      <c r="AU14" s="27">
        <f t="shared" si="3"/>
        <v>21.019765</v>
      </c>
      <c r="AV14" s="14">
        <f t="shared" si="19"/>
        <v>17362.32589</v>
      </c>
      <c r="AW14" s="14">
        <f t="shared" si="4"/>
        <v>21601.8508</v>
      </c>
      <c r="AX14" s="10">
        <f t="shared" si="20"/>
        <v>66.80000000000001</v>
      </c>
    </row>
    <row r="15" spans="1:50" ht="12.75" hidden="1">
      <c r="A15" s="96"/>
      <c r="B15" s="33" t="s">
        <v>57</v>
      </c>
      <c r="C15" s="70"/>
      <c r="D15" s="61">
        <v>327.7</v>
      </c>
      <c r="E15" s="61">
        <f t="shared" si="0"/>
        <v>0</v>
      </c>
      <c r="F15" s="61"/>
      <c r="G15" s="61"/>
      <c r="H15" s="72"/>
      <c r="I15" s="61">
        <v>2.8</v>
      </c>
      <c r="J15" s="61">
        <f t="shared" si="5"/>
        <v>0</v>
      </c>
      <c r="K15" s="61">
        <f t="shared" si="6"/>
        <v>0</v>
      </c>
      <c r="L15" s="61"/>
      <c r="M15" s="61"/>
      <c r="N15" s="61">
        <f t="shared" si="7"/>
        <v>0</v>
      </c>
      <c r="O15" s="61">
        <f t="shared" si="8"/>
        <v>0</v>
      </c>
      <c r="P15" s="72">
        <f t="shared" si="9"/>
        <v>0</v>
      </c>
      <c r="Q15" s="75"/>
      <c r="R15" s="73">
        <v>0.05</v>
      </c>
      <c r="S15" s="73">
        <f t="shared" si="10"/>
        <v>327.7</v>
      </c>
      <c r="T15" s="73"/>
      <c r="U15" s="73">
        <f t="shared" si="11"/>
        <v>0</v>
      </c>
      <c r="V15" s="73">
        <f t="shared" si="12"/>
        <v>0</v>
      </c>
      <c r="W15" s="73">
        <f t="shared" si="13"/>
        <v>0</v>
      </c>
      <c r="X15" s="73"/>
      <c r="Y15" s="80">
        <f t="shared" si="14"/>
        <v>0</v>
      </c>
      <c r="Z15" s="80">
        <f t="shared" si="15"/>
        <v>0</v>
      </c>
      <c r="AA15" s="79">
        <f t="shared" si="1"/>
        <v>0</v>
      </c>
      <c r="AB15" s="10">
        <f t="shared" si="16"/>
        <v>0</v>
      </c>
      <c r="AC15" s="28">
        <v>13.11</v>
      </c>
      <c r="AD15" s="37">
        <f t="shared" si="2"/>
        <v>0</v>
      </c>
      <c r="AE15" s="39">
        <f t="shared" si="17"/>
        <v>0</v>
      </c>
      <c r="AF15" s="28">
        <v>826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77"/>
      <c r="AS15" s="39">
        <f t="shared" si="18"/>
        <v>0</v>
      </c>
      <c r="AT15" s="39"/>
      <c r="AU15" s="27">
        <f t="shared" si="3"/>
        <v>0</v>
      </c>
      <c r="AV15" s="14">
        <f t="shared" si="19"/>
        <v>0</v>
      </c>
      <c r="AW15" s="14">
        <f t="shared" si="4"/>
        <v>0</v>
      </c>
      <c r="AX15" s="10" t="e">
        <f t="shared" si="20"/>
        <v>#DIV/0!</v>
      </c>
    </row>
    <row r="16" spans="1:50" ht="12.75">
      <c r="A16" s="1">
        <v>3</v>
      </c>
      <c r="B16" s="2" t="s">
        <v>7</v>
      </c>
      <c r="C16" s="1"/>
      <c r="D16" s="61">
        <v>3844.2</v>
      </c>
      <c r="E16" s="61">
        <f t="shared" si="0"/>
        <v>414.4090322580645</v>
      </c>
      <c r="F16" s="61">
        <v>171</v>
      </c>
      <c r="G16" s="61">
        <v>27</v>
      </c>
      <c r="H16" s="72">
        <v>34.46</v>
      </c>
      <c r="I16" s="61">
        <v>2.8</v>
      </c>
      <c r="J16" s="61">
        <f t="shared" si="5"/>
        <v>118</v>
      </c>
      <c r="K16" s="61">
        <f t="shared" si="6"/>
        <v>330.4</v>
      </c>
      <c r="L16" s="72">
        <v>2.75</v>
      </c>
      <c r="M16" s="61">
        <v>26</v>
      </c>
      <c r="N16" s="61">
        <f t="shared" si="7"/>
        <v>71.5</v>
      </c>
      <c r="O16" s="61">
        <f t="shared" si="8"/>
        <v>401.9</v>
      </c>
      <c r="P16" s="72">
        <f t="shared" si="9"/>
        <v>436.35999999999996</v>
      </c>
      <c r="Q16" s="75"/>
      <c r="R16" s="73">
        <v>0.05</v>
      </c>
      <c r="S16" s="73">
        <f t="shared" si="10"/>
        <v>3844.2</v>
      </c>
      <c r="T16" s="73"/>
      <c r="U16" s="73">
        <f t="shared" si="11"/>
        <v>0</v>
      </c>
      <c r="V16" s="73">
        <f t="shared" si="12"/>
        <v>0</v>
      </c>
      <c r="W16" s="73">
        <f t="shared" si="13"/>
        <v>449</v>
      </c>
      <c r="X16" s="73">
        <v>449</v>
      </c>
      <c r="Y16" s="80">
        <f t="shared" si="14"/>
        <v>0.0058399667030851685</v>
      </c>
      <c r="Z16" s="80">
        <f t="shared" si="15"/>
        <v>22.450000000000003</v>
      </c>
      <c r="AA16" s="79">
        <f t="shared" si="1"/>
        <v>22.450000000000003</v>
      </c>
      <c r="AB16" s="10">
        <f t="shared" si="16"/>
        <v>458.80999999999995</v>
      </c>
      <c r="AC16" s="28">
        <v>13.11</v>
      </c>
      <c r="AD16" s="37">
        <f>AB16*AC16</f>
        <v>6014.999099999999</v>
      </c>
      <c r="AE16" s="39">
        <f t="shared" si="17"/>
        <v>163.86071428571427</v>
      </c>
      <c r="AF16" s="28">
        <v>826</v>
      </c>
      <c r="AG16" s="28"/>
      <c r="AH16" s="28">
        <f>N16</f>
        <v>71.5</v>
      </c>
      <c r="AI16" s="28">
        <f>K16</f>
        <v>330.4</v>
      </c>
      <c r="AJ16" s="28">
        <f>AH16+AI16</f>
        <v>401.9</v>
      </c>
      <c r="AK16" s="28">
        <f>AA16+H16</f>
        <v>56.910000000000004</v>
      </c>
      <c r="AL16" s="28">
        <f>AH16*AK16/AJ16+AH16</f>
        <v>81.62457078875342</v>
      </c>
      <c r="AM16" s="28">
        <f>AL16/2.75</f>
        <v>29.68166210500124</v>
      </c>
      <c r="AN16" s="28">
        <f>AM16*0.179</f>
        <v>5.313017516795222</v>
      </c>
      <c r="AO16" s="28">
        <f>AI16*AK16/AJ16+AI16</f>
        <v>377.18542921124657</v>
      </c>
      <c r="AP16" s="28">
        <f>AO16/2.8</f>
        <v>134.7090818611595</v>
      </c>
      <c r="AQ16" s="28">
        <f>AP16*0.182</f>
        <v>24.517052898731027</v>
      </c>
      <c r="AR16" s="77">
        <v>0.179</v>
      </c>
      <c r="AS16" s="39">
        <f>AF16*AR16</f>
        <v>147.85399999999998</v>
      </c>
      <c r="AT16" s="39"/>
      <c r="AU16" s="27">
        <f t="shared" si="3"/>
        <v>29.331067857142852</v>
      </c>
      <c r="AV16" s="14">
        <f>AU16*AF16</f>
        <v>24227.462049999995</v>
      </c>
      <c r="AW16" s="14">
        <f t="shared" si="4"/>
        <v>30242.461149999996</v>
      </c>
      <c r="AX16" s="10">
        <f t="shared" si="20"/>
        <v>65.91499999999999</v>
      </c>
    </row>
    <row r="17" spans="1:50" ht="12.75">
      <c r="A17" s="1">
        <v>4</v>
      </c>
      <c r="B17" s="2" t="s">
        <v>8</v>
      </c>
      <c r="C17" s="1"/>
      <c r="D17" s="61">
        <v>3423.1</v>
      </c>
      <c r="E17" s="61">
        <f t="shared" si="0"/>
        <v>361.41406451612903</v>
      </c>
      <c r="F17" s="61">
        <v>145</v>
      </c>
      <c r="G17" s="61">
        <v>20</v>
      </c>
      <c r="H17" s="72">
        <v>19.5</v>
      </c>
      <c r="I17" s="61">
        <v>2.8</v>
      </c>
      <c r="J17" s="61">
        <f t="shared" si="5"/>
        <v>125</v>
      </c>
      <c r="K17" s="61">
        <f t="shared" si="6"/>
        <v>350</v>
      </c>
      <c r="L17" s="72"/>
      <c r="M17" s="61"/>
      <c r="N17" s="61">
        <f t="shared" si="7"/>
        <v>0</v>
      </c>
      <c r="O17" s="61">
        <f t="shared" si="8"/>
        <v>350</v>
      </c>
      <c r="P17" s="72">
        <f t="shared" si="9"/>
        <v>379.637</v>
      </c>
      <c r="Q17" s="75">
        <v>10.137</v>
      </c>
      <c r="R17" s="73">
        <v>0.05</v>
      </c>
      <c r="S17" s="73">
        <f t="shared" si="10"/>
        <v>3364.9</v>
      </c>
      <c r="T17" s="73">
        <v>58.2</v>
      </c>
      <c r="U17" s="73">
        <f t="shared" si="11"/>
        <v>0.3485437176828022</v>
      </c>
      <c r="V17" s="73">
        <f t="shared" si="12"/>
        <v>6.970874353656043</v>
      </c>
      <c r="W17" s="73">
        <f t="shared" si="13"/>
        <v>403.02912564634397</v>
      </c>
      <c r="X17" s="73">
        <v>410</v>
      </c>
      <c r="Y17" s="80">
        <f t="shared" si="14"/>
        <v>0.00598872367152581</v>
      </c>
      <c r="Z17" s="80">
        <f t="shared" si="15"/>
        <v>20.5</v>
      </c>
      <c r="AA17" s="79">
        <f t="shared" si="1"/>
        <v>20.1514562823172</v>
      </c>
      <c r="AB17" s="10">
        <f t="shared" si="16"/>
        <v>400.137</v>
      </c>
      <c r="AC17" s="28">
        <v>13.11</v>
      </c>
      <c r="AD17" s="37">
        <f t="shared" si="2"/>
        <v>5245.796069999999</v>
      </c>
      <c r="AE17" s="39">
        <f t="shared" si="17"/>
        <v>142.90607142857144</v>
      </c>
      <c r="AF17" s="28">
        <v>826</v>
      </c>
      <c r="AG17" s="28"/>
      <c r="AH17" s="28">
        <f>N17</f>
        <v>0</v>
      </c>
      <c r="AI17" s="28"/>
      <c r="AJ17" s="28">
        <f>AH17+AI17</f>
        <v>0</v>
      </c>
      <c r="AK17" s="28"/>
      <c r="AL17" s="28"/>
      <c r="AM17" s="28"/>
      <c r="AN17" s="28"/>
      <c r="AO17" s="28"/>
      <c r="AP17" s="28"/>
      <c r="AQ17" s="28"/>
      <c r="AR17" s="77">
        <v>0.182</v>
      </c>
      <c r="AS17" s="39">
        <f t="shared" si="18"/>
        <v>150.332</v>
      </c>
      <c r="AT17" s="39"/>
      <c r="AU17" s="27">
        <f t="shared" si="3"/>
        <v>26.008905000000002</v>
      </c>
      <c r="AV17" s="14">
        <f t="shared" si="19"/>
        <v>21483.35553</v>
      </c>
      <c r="AW17" s="14">
        <f t="shared" si="4"/>
        <v>26729.1516</v>
      </c>
      <c r="AX17" s="10">
        <f t="shared" si="20"/>
        <v>66.8</v>
      </c>
    </row>
    <row r="18" spans="1:50" ht="12.75">
      <c r="A18" s="1">
        <v>5</v>
      </c>
      <c r="B18" s="2" t="s">
        <v>9</v>
      </c>
      <c r="C18" s="1"/>
      <c r="D18" s="61">
        <v>3830.7</v>
      </c>
      <c r="E18" s="61">
        <f t="shared" si="0"/>
        <v>395.1251612903226</v>
      </c>
      <c r="F18" s="61">
        <v>168</v>
      </c>
      <c r="G18" s="61">
        <v>32</v>
      </c>
      <c r="H18" s="72">
        <v>36.81</v>
      </c>
      <c r="I18" s="61">
        <v>2.8</v>
      </c>
      <c r="J18" s="61">
        <f t="shared" si="5"/>
        <v>108</v>
      </c>
      <c r="K18" s="61">
        <f t="shared" si="6"/>
        <v>302.4</v>
      </c>
      <c r="L18" s="72">
        <v>2.75</v>
      </c>
      <c r="M18" s="61">
        <v>28</v>
      </c>
      <c r="N18" s="61">
        <f t="shared" si="7"/>
        <v>77</v>
      </c>
      <c r="O18" s="61">
        <f t="shared" si="8"/>
        <v>379.4</v>
      </c>
      <c r="P18" s="72">
        <f t="shared" si="9"/>
        <v>416.21</v>
      </c>
      <c r="Q18" s="75"/>
      <c r="R18" s="73">
        <v>0.05</v>
      </c>
      <c r="S18" s="73">
        <f t="shared" si="10"/>
        <v>3830.7</v>
      </c>
      <c r="T18" s="73"/>
      <c r="U18" s="73">
        <f t="shared" si="11"/>
        <v>0</v>
      </c>
      <c r="V18" s="73">
        <f t="shared" si="12"/>
        <v>0</v>
      </c>
      <c r="W18" s="73">
        <f t="shared" si="13"/>
        <v>425</v>
      </c>
      <c r="X18" s="73">
        <v>425</v>
      </c>
      <c r="Y18" s="80">
        <f t="shared" si="14"/>
        <v>0.005547289007231055</v>
      </c>
      <c r="Z18" s="80">
        <f t="shared" si="15"/>
        <v>21.25</v>
      </c>
      <c r="AA18" s="79">
        <f t="shared" si="1"/>
        <v>21.25</v>
      </c>
      <c r="AB18" s="10">
        <f t="shared" si="16"/>
        <v>437.46</v>
      </c>
      <c r="AC18" s="28">
        <v>13.11</v>
      </c>
      <c r="AD18" s="37">
        <f t="shared" si="2"/>
        <v>5735.1006</v>
      </c>
      <c r="AE18" s="39">
        <f t="shared" si="17"/>
        <v>156.2357142857143</v>
      </c>
      <c r="AF18" s="28">
        <v>826</v>
      </c>
      <c r="AG18" s="28"/>
      <c r="AH18" s="28">
        <f>N18</f>
        <v>77</v>
      </c>
      <c r="AI18" s="28">
        <f>K18</f>
        <v>302.4</v>
      </c>
      <c r="AJ18" s="28">
        <f>AH18+AI18</f>
        <v>379.4</v>
      </c>
      <c r="AK18" s="28">
        <f>AA18+H18</f>
        <v>58.06</v>
      </c>
      <c r="AL18" s="28">
        <f>AH18*AK18/AJ18+AH18</f>
        <v>88.78339483394834</v>
      </c>
      <c r="AM18" s="28">
        <f>AL18/2.75</f>
        <v>32.284870848708486</v>
      </c>
      <c r="AN18" s="28">
        <f>AM18*0.179</f>
        <v>5.778991881918818</v>
      </c>
      <c r="AO18" s="28">
        <f>AI18*AK18/AJ18+AI18</f>
        <v>348.6766051660517</v>
      </c>
      <c r="AP18" s="28">
        <f>AO18/2.8</f>
        <v>124.5273589878756</v>
      </c>
      <c r="AQ18" s="28">
        <f>AP18*0.182</f>
        <v>22.66397933579336</v>
      </c>
      <c r="AR18" s="77">
        <v>0.179</v>
      </c>
      <c r="AS18" s="39">
        <f t="shared" si="18"/>
        <v>147.85399999999998</v>
      </c>
      <c r="AT18" s="39"/>
      <c r="AU18" s="27">
        <f>AQ18+AN18</f>
        <v>28.442971217712177</v>
      </c>
      <c r="AV18" s="14">
        <f t="shared" si="19"/>
        <v>23493.89422583026</v>
      </c>
      <c r="AW18" s="14">
        <f t="shared" si="4"/>
        <v>29228.99482583026</v>
      </c>
      <c r="AX18" s="10">
        <f t="shared" si="20"/>
        <v>66.81523985239853</v>
      </c>
    </row>
    <row r="19" spans="1:50" ht="11.25" customHeight="1">
      <c r="A19" s="93">
        <v>6</v>
      </c>
      <c r="B19" s="2" t="s">
        <v>10</v>
      </c>
      <c r="C19" s="1"/>
      <c r="D19" s="61">
        <v>3242.8</v>
      </c>
      <c r="E19" s="61">
        <f t="shared" si="0"/>
        <v>0</v>
      </c>
      <c r="F19" s="61">
        <v>141</v>
      </c>
      <c r="G19" s="61">
        <v>32</v>
      </c>
      <c r="H19" s="72">
        <v>50.03</v>
      </c>
      <c r="I19" s="61">
        <v>2.8</v>
      </c>
      <c r="J19" s="61">
        <f t="shared" si="5"/>
        <v>109</v>
      </c>
      <c r="K19" s="61">
        <f t="shared" si="6"/>
        <v>305.2</v>
      </c>
      <c r="L19" s="72"/>
      <c r="M19" s="61"/>
      <c r="N19" s="61">
        <f t="shared" si="7"/>
        <v>0</v>
      </c>
      <c r="O19" s="61">
        <f t="shared" si="8"/>
        <v>305.2</v>
      </c>
      <c r="P19" s="72">
        <f t="shared" si="9"/>
        <v>368.65</v>
      </c>
      <c r="Q19" s="75">
        <v>13.42</v>
      </c>
      <c r="R19" s="73">
        <v>0.05</v>
      </c>
      <c r="S19" s="73">
        <f t="shared" si="10"/>
        <v>2957.3</v>
      </c>
      <c r="T19" s="73">
        <v>285.5</v>
      </c>
      <c r="U19" s="73">
        <f t="shared" si="11"/>
        <v>0</v>
      </c>
      <c r="V19" s="73">
        <f t="shared" si="12"/>
        <v>0</v>
      </c>
      <c r="W19" s="73">
        <f t="shared" si="13"/>
        <v>0</v>
      </c>
      <c r="X19" s="73"/>
      <c r="Y19" s="80">
        <f t="shared" si="14"/>
        <v>0</v>
      </c>
      <c r="Z19" s="80">
        <f t="shared" si="15"/>
        <v>0</v>
      </c>
      <c r="AA19" s="79"/>
      <c r="AB19" s="10"/>
      <c r="AC19" s="28">
        <v>13.11</v>
      </c>
      <c r="AD19" s="37">
        <f t="shared" si="2"/>
        <v>0</v>
      </c>
      <c r="AE19" s="39">
        <f t="shared" si="17"/>
        <v>0</v>
      </c>
      <c r="AF19" s="28">
        <v>826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77">
        <v>0.182</v>
      </c>
      <c r="AS19" s="39">
        <f t="shared" si="18"/>
        <v>150.332</v>
      </c>
      <c r="AT19" s="39"/>
      <c r="AU19" s="27">
        <f>AR19*AE19</f>
        <v>0</v>
      </c>
      <c r="AV19" s="14">
        <f t="shared" si="19"/>
        <v>0</v>
      </c>
      <c r="AW19" s="14">
        <f t="shared" si="4"/>
        <v>0</v>
      </c>
      <c r="AX19" s="10" t="e">
        <f t="shared" si="20"/>
        <v>#DIV/0!</v>
      </c>
    </row>
    <row r="20" spans="1:50" ht="12.75" hidden="1">
      <c r="A20" s="94"/>
      <c r="B20" s="2" t="s">
        <v>57</v>
      </c>
      <c r="C20" s="1"/>
      <c r="D20" s="61">
        <v>202</v>
      </c>
      <c r="E20" s="61"/>
      <c r="F20" s="61"/>
      <c r="G20" s="61"/>
      <c r="H20" s="72"/>
      <c r="I20" s="61">
        <v>2.8</v>
      </c>
      <c r="J20" s="61">
        <f t="shared" si="5"/>
        <v>0</v>
      </c>
      <c r="K20" s="61">
        <f t="shared" si="6"/>
        <v>0</v>
      </c>
      <c r="L20" s="72"/>
      <c r="M20" s="61"/>
      <c r="N20" s="61">
        <f t="shared" si="7"/>
        <v>0</v>
      </c>
      <c r="O20" s="61">
        <f t="shared" si="8"/>
        <v>0</v>
      </c>
      <c r="P20" s="72">
        <f t="shared" si="9"/>
        <v>0</v>
      </c>
      <c r="Q20" s="75"/>
      <c r="R20" s="73">
        <v>0.05</v>
      </c>
      <c r="S20" s="73">
        <f t="shared" si="10"/>
        <v>202</v>
      </c>
      <c r="T20" s="73"/>
      <c r="U20" s="73">
        <f t="shared" si="11"/>
        <v>0</v>
      </c>
      <c r="V20" s="73">
        <f t="shared" si="12"/>
        <v>0</v>
      </c>
      <c r="W20" s="73">
        <f t="shared" si="13"/>
        <v>0</v>
      </c>
      <c r="X20" s="73"/>
      <c r="Y20" s="80">
        <f t="shared" si="14"/>
        <v>0</v>
      </c>
      <c r="Z20" s="80">
        <f t="shared" si="15"/>
        <v>0</v>
      </c>
      <c r="AA20" s="79">
        <f aca="true" t="shared" si="21" ref="AA20:AA25">R20*W20</f>
        <v>0</v>
      </c>
      <c r="AB20" s="10">
        <f t="shared" si="16"/>
        <v>0</v>
      </c>
      <c r="AC20" s="28">
        <v>13.11</v>
      </c>
      <c r="AD20" s="37">
        <f t="shared" si="2"/>
        <v>0</v>
      </c>
      <c r="AE20" s="39">
        <f t="shared" si="17"/>
        <v>0</v>
      </c>
      <c r="AF20" s="28">
        <v>826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77">
        <v>0.182</v>
      </c>
      <c r="AS20" s="39">
        <f t="shared" si="18"/>
        <v>150.332</v>
      </c>
      <c r="AT20" s="39"/>
      <c r="AU20" s="27">
        <f aca="true" t="shared" si="22" ref="AU20:AU64">AR20*AE20</f>
        <v>0</v>
      </c>
      <c r="AV20" s="14">
        <f t="shared" si="19"/>
        <v>0</v>
      </c>
      <c r="AW20" s="14">
        <f t="shared" si="4"/>
        <v>0</v>
      </c>
      <c r="AX20" s="10" t="e">
        <f t="shared" si="20"/>
        <v>#DIV/0!</v>
      </c>
    </row>
    <row r="21" spans="1:50" ht="12.75">
      <c r="A21" s="1">
        <v>7</v>
      </c>
      <c r="B21" s="2" t="s">
        <v>11</v>
      </c>
      <c r="C21" s="1"/>
      <c r="D21" s="61">
        <v>3407.2</v>
      </c>
      <c r="E21" s="61">
        <f>AB21/31*28</f>
        <v>275.0114838709677</v>
      </c>
      <c r="F21" s="61">
        <v>138</v>
      </c>
      <c r="G21" s="61">
        <v>40</v>
      </c>
      <c r="H21" s="72">
        <v>13.35</v>
      </c>
      <c r="I21" s="61">
        <v>2.8</v>
      </c>
      <c r="J21" s="61">
        <f t="shared" si="5"/>
        <v>98</v>
      </c>
      <c r="K21" s="61">
        <f t="shared" si="6"/>
        <v>274.4</v>
      </c>
      <c r="L21" s="72"/>
      <c r="M21" s="61"/>
      <c r="N21" s="61">
        <f t="shared" si="7"/>
        <v>0</v>
      </c>
      <c r="O21" s="61">
        <f t="shared" si="8"/>
        <v>274.4</v>
      </c>
      <c r="P21" s="72">
        <f t="shared" si="9"/>
        <v>288.277</v>
      </c>
      <c r="Q21" s="75">
        <v>0.527</v>
      </c>
      <c r="R21" s="73">
        <v>0.05</v>
      </c>
      <c r="S21" s="73">
        <f t="shared" si="10"/>
        <v>3365.8999999999996</v>
      </c>
      <c r="T21" s="73">
        <v>41.3</v>
      </c>
      <c r="U21" s="73">
        <f t="shared" si="11"/>
        <v>0.19636651796196292</v>
      </c>
      <c r="V21" s="73">
        <f t="shared" si="12"/>
        <v>3.927330359239258</v>
      </c>
      <c r="W21" s="73">
        <f t="shared" si="13"/>
        <v>320.07266964076075</v>
      </c>
      <c r="X21" s="73">
        <v>324</v>
      </c>
      <c r="Y21" s="80">
        <f t="shared" si="14"/>
        <v>0.004754637238788448</v>
      </c>
      <c r="Z21" s="80">
        <f t="shared" si="15"/>
        <v>16.2</v>
      </c>
      <c r="AA21" s="79">
        <f t="shared" si="21"/>
        <v>16.003633482038037</v>
      </c>
      <c r="AB21" s="10">
        <f t="shared" si="16"/>
        <v>304.477</v>
      </c>
      <c r="AC21" s="28">
        <v>13.11</v>
      </c>
      <c r="AD21" s="37">
        <f t="shared" si="2"/>
        <v>3991.6934699999997</v>
      </c>
      <c r="AE21" s="39">
        <f t="shared" si="17"/>
        <v>108.74178571428571</v>
      </c>
      <c r="AF21" s="28">
        <v>826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77">
        <v>0.182</v>
      </c>
      <c r="AS21" s="39">
        <f t="shared" si="18"/>
        <v>150.332</v>
      </c>
      <c r="AT21" s="39"/>
      <c r="AU21" s="27">
        <f t="shared" si="22"/>
        <v>19.791005</v>
      </c>
      <c r="AV21" s="14">
        <f t="shared" si="19"/>
        <v>16347.37013</v>
      </c>
      <c r="AW21" s="14">
        <f t="shared" si="4"/>
        <v>20339.063599999998</v>
      </c>
      <c r="AX21" s="10">
        <f t="shared" si="20"/>
        <v>66.8</v>
      </c>
    </row>
    <row r="22" spans="1:50" ht="12" customHeight="1">
      <c r="A22" s="93">
        <v>8</v>
      </c>
      <c r="B22" s="2" t="s">
        <v>12</v>
      </c>
      <c r="C22" s="1"/>
      <c r="D22" s="61">
        <v>3212.4</v>
      </c>
      <c r="E22" s="61">
        <f aca="true" t="shared" si="23" ref="E22:E64">AB22/31*28</f>
        <v>288.2672258064515</v>
      </c>
      <c r="F22" s="61">
        <v>140</v>
      </c>
      <c r="G22" s="61">
        <v>47</v>
      </c>
      <c r="H22" s="72">
        <v>35.4</v>
      </c>
      <c r="I22" s="61">
        <v>2.8</v>
      </c>
      <c r="J22" s="61">
        <f t="shared" si="5"/>
        <v>93</v>
      </c>
      <c r="K22" s="61">
        <f t="shared" si="6"/>
        <v>260.4</v>
      </c>
      <c r="L22" s="61"/>
      <c r="M22" s="61"/>
      <c r="N22" s="61">
        <f t="shared" si="7"/>
        <v>0</v>
      </c>
      <c r="O22" s="61">
        <f t="shared" si="8"/>
        <v>260.4</v>
      </c>
      <c r="P22" s="72">
        <f t="shared" si="9"/>
        <v>303.75299999999993</v>
      </c>
      <c r="Q22" s="75">
        <v>7.953</v>
      </c>
      <c r="R22" s="73">
        <v>0.05</v>
      </c>
      <c r="S22" s="73">
        <f t="shared" si="10"/>
        <v>2899.4</v>
      </c>
      <c r="T22" s="73">
        <v>313</v>
      </c>
      <c r="U22" s="73">
        <f t="shared" si="11"/>
        <v>1.500498069978832</v>
      </c>
      <c r="V22" s="73">
        <f t="shared" si="12"/>
        <v>30.00996139957664</v>
      </c>
      <c r="W22" s="73">
        <f t="shared" si="13"/>
        <v>277.99003860042336</v>
      </c>
      <c r="X22" s="73">
        <v>308</v>
      </c>
      <c r="Y22" s="80">
        <f t="shared" si="14"/>
        <v>0.004793923546258249</v>
      </c>
      <c r="Z22" s="80">
        <f t="shared" si="15"/>
        <v>15.4</v>
      </c>
      <c r="AA22" s="79">
        <f t="shared" si="21"/>
        <v>13.899501930021168</v>
      </c>
      <c r="AB22" s="10">
        <f t="shared" si="16"/>
        <v>319.1529999999999</v>
      </c>
      <c r="AC22" s="28">
        <v>13.11</v>
      </c>
      <c r="AD22" s="37">
        <f t="shared" si="2"/>
        <v>4184.095829999998</v>
      </c>
      <c r="AE22" s="39">
        <f t="shared" si="17"/>
        <v>113.98321428571425</v>
      </c>
      <c r="AF22" s="28">
        <v>826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77">
        <v>0.182</v>
      </c>
      <c r="AS22" s="39">
        <f t="shared" si="18"/>
        <v>150.332</v>
      </c>
      <c r="AT22" s="39"/>
      <c r="AU22" s="27">
        <f t="shared" si="22"/>
        <v>20.744944999999994</v>
      </c>
      <c r="AV22" s="14">
        <f t="shared" si="19"/>
        <v>17135.324569999993</v>
      </c>
      <c r="AW22" s="14">
        <f t="shared" si="4"/>
        <v>21319.42039999999</v>
      </c>
      <c r="AX22" s="10">
        <f t="shared" si="20"/>
        <v>66.8</v>
      </c>
    </row>
    <row r="23" spans="1:50" ht="12.75" hidden="1">
      <c r="A23" s="94"/>
      <c r="B23" s="2" t="s">
        <v>57</v>
      </c>
      <c r="C23" s="1"/>
      <c r="D23" s="61">
        <v>137.9</v>
      </c>
      <c r="E23" s="61">
        <f t="shared" si="23"/>
        <v>0</v>
      </c>
      <c r="F23" s="61"/>
      <c r="G23" s="61"/>
      <c r="H23" s="72"/>
      <c r="I23" s="61">
        <v>2.8</v>
      </c>
      <c r="J23" s="61">
        <f t="shared" si="5"/>
        <v>0</v>
      </c>
      <c r="K23" s="61">
        <f t="shared" si="6"/>
        <v>0</v>
      </c>
      <c r="L23" s="61"/>
      <c r="M23" s="61"/>
      <c r="N23" s="61">
        <f t="shared" si="7"/>
        <v>0</v>
      </c>
      <c r="O23" s="61">
        <f t="shared" si="8"/>
        <v>0</v>
      </c>
      <c r="P23" s="72">
        <f t="shared" si="9"/>
        <v>0</v>
      </c>
      <c r="Q23" s="75"/>
      <c r="R23" s="73">
        <v>0.05</v>
      </c>
      <c r="S23" s="73">
        <f t="shared" si="10"/>
        <v>137.9</v>
      </c>
      <c r="T23" s="73"/>
      <c r="U23" s="73">
        <f t="shared" si="11"/>
        <v>0</v>
      </c>
      <c r="V23" s="73">
        <f t="shared" si="12"/>
        <v>0</v>
      </c>
      <c r="W23" s="73">
        <f t="shared" si="13"/>
        <v>0</v>
      </c>
      <c r="X23" s="73"/>
      <c r="Y23" s="80">
        <f t="shared" si="14"/>
        <v>0</v>
      </c>
      <c r="Z23" s="80">
        <f t="shared" si="15"/>
        <v>0</v>
      </c>
      <c r="AA23" s="79">
        <f t="shared" si="21"/>
        <v>0</v>
      </c>
      <c r="AB23" s="10">
        <f t="shared" si="16"/>
        <v>0</v>
      </c>
      <c r="AC23" s="28">
        <v>13.11</v>
      </c>
      <c r="AD23" s="37">
        <f t="shared" si="2"/>
        <v>0</v>
      </c>
      <c r="AE23" s="39">
        <f t="shared" si="17"/>
        <v>0</v>
      </c>
      <c r="AF23" s="28">
        <v>826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77">
        <v>0.182</v>
      </c>
      <c r="AS23" s="39">
        <f t="shared" si="18"/>
        <v>150.332</v>
      </c>
      <c r="AT23" s="39"/>
      <c r="AU23" s="27">
        <f t="shared" si="22"/>
        <v>0</v>
      </c>
      <c r="AV23" s="14">
        <f t="shared" si="19"/>
        <v>0</v>
      </c>
      <c r="AW23" s="14">
        <f t="shared" si="4"/>
        <v>0</v>
      </c>
      <c r="AX23" s="10" t="e">
        <f t="shared" si="20"/>
        <v>#DIV/0!</v>
      </c>
    </row>
    <row r="24" spans="1:50" ht="12.75">
      <c r="A24" s="1">
        <v>9</v>
      </c>
      <c r="B24" s="2" t="s">
        <v>13</v>
      </c>
      <c r="C24" s="1"/>
      <c r="D24" s="61">
        <v>3859.3</v>
      </c>
      <c r="E24" s="61">
        <f t="shared" si="23"/>
        <v>284.7509677419354</v>
      </c>
      <c r="F24" s="61">
        <v>139</v>
      </c>
      <c r="G24" s="61">
        <v>47</v>
      </c>
      <c r="H24" s="72">
        <v>35.96</v>
      </c>
      <c r="I24" s="61">
        <v>2.8</v>
      </c>
      <c r="J24" s="61">
        <f t="shared" si="5"/>
        <v>92</v>
      </c>
      <c r="K24" s="61">
        <f t="shared" si="6"/>
        <v>257.59999999999997</v>
      </c>
      <c r="L24" s="61"/>
      <c r="M24" s="61"/>
      <c r="N24" s="61">
        <f t="shared" si="7"/>
        <v>0</v>
      </c>
      <c r="O24" s="61">
        <f t="shared" si="8"/>
        <v>257.59999999999997</v>
      </c>
      <c r="P24" s="72">
        <f t="shared" si="9"/>
        <v>293.55999999999995</v>
      </c>
      <c r="Q24" s="75"/>
      <c r="R24" s="73">
        <v>0.05</v>
      </c>
      <c r="S24" s="73">
        <f t="shared" si="10"/>
        <v>3859.3</v>
      </c>
      <c r="T24" s="73"/>
      <c r="U24" s="73">
        <f t="shared" si="11"/>
        <v>0</v>
      </c>
      <c r="V24" s="73">
        <f t="shared" si="12"/>
        <v>0</v>
      </c>
      <c r="W24" s="73">
        <f t="shared" si="13"/>
        <v>434</v>
      </c>
      <c r="X24" s="73">
        <v>434</v>
      </c>
      <c r="Y24" s="80">
        <f t="shared" si="14"/>
        <v>0.005622781333402431</v>
      </c>
      <c r="Z24" s="80">
        <f t="shared" si="15"/>
        <v>21.700000000000003</v>
      </c>
      <c r="AA24" s="79">
        <f t="shared" si="21"/>
        <v>21.700000000000003</v>
      </c>
      <c r="AB24" s="10">
        <f t="shared" si="16"/>
        <v>315.25999999999993</v>
      </c>
      <c r="AC24" s="28">
        <v>13.11</v>
      </c>
      <c r="AD24" s="37">
        <f t="shared" si="2"/>
        <v>4133.058599999999</v>
      </c>
      <c r="AE24" s="39">
        <f t="shared" si="17"/>
        <v>112.59285714285713</v>
      </c>
      <c r="AF24" s="28">
        <v>826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77">
        <v>0.182</v>
      </c>
      <c r="AS24" s="39">
        <f t="shared" si="18"/>
        <v>150.332</v>
      </c>
      <c r="AT24" s="39"/>
      <c r="AU24" s="27">
        <f t="shared" si="22"/>
        <v>20.491899999999998</v>
      </c>
      <c r="AV24" s="14">
        <f t="shared" si="19"/>
        <v>16926.3094</v>
      </c>
      <c r="AW24" s="14">
        <f t="shared" si="4"/>
        <v>21059.368</v>
      </c>
      <c r="AX24" s="10">
        <f t="shared" si="20"/>
        <v>66.80000000000001</v>
      </c>
    </row>
    <row r="25" spans="1:50" ht="12.75">
      <c r="A25" s="1">
        <v>10</v>
      </c>
      <c r="B25" s="2" t="s">
        <v>14</v>
      </c>
      <c r="C25" s="1"/>
      <c r="D25" s="61">
        <v>3216.8</v>
      </c>
      <c r="E25" s="61">
        <f t="shared" si="23"/>
        <v>302.23290322580647</v>
      </c>
      <c r="F25" s="61">
        <v>148</v>
      </c>
      <c r="G25" s="61">
        <v>44</v>
      </c>
      <c r="H25" s="72">
        <v>29.49</v>
      </c>
      <c r="I25" s="61">
        <v>2.8</v>
      </c>
      <c r="J25" s="61">
        <f t="shared" si="5"/>
        <v>104</v>
      </c>
      <c r="K25" s="61">
        <f t="shared" si="6"/>
        <v>291.2</v>
      </c>
      <c r="L25" s="61"/>
      <c r="M25" s="61"/>
      <c r="N25" s="61">
        <f t="shared" si="7"/>
        <v>0</v>
      </c>
      <c r="O25" s="61">
        <f t="shared" si="8"/>
        <v>291.2</v>
      </c>
      <c r="P25" s="72">
        <f t="shared" si="9"/>
        <v>320.69</v>
      </c>
      <c r="Q25" s="75"/>
      <c r="R25" s="73">
        <v>0.05</v>
      </c>
      <c r="S25" s="73">
        <f t="shared" si="10"/>
        <v>3216.8</v>
      </c>
      <c r="T25" s="73"/>
      <c r="U25" s="73">
        <f t="shared" si="11"/>
        <v>0</v>
      </c>
      <c r="V25" s="73">
        <f t="shared" si="12"/>
        <v>0</v>
      </c>
      <c r="W25" s="73">
        <f t="shared" si="13"/>
        <v>278.5</v>
      </c>
      <c r="X25" s="73">
        <v>278.5</v>
      </c>
      <c r="Y25" s="80">
        <f t="shared" si="14"/>
        <v>0.0043288361104202935</v>
      </c>
      <c r="Z25" s="80">
        <f t="shared" si="15"/>
        <v>13.925</v>
      </c>
      <c r="AA25" s="79">
        <f t="shared" si="21"/>
        <v>13.925</v>
      </c>
      <c r="AB25" s="10">
        <f t="shared" si="16"/>
        <v>334.615</v>
      </c>
      <c r="AC25" s="28">
        <v>13.11</v>
      </c>
      <c r="AD25" s="37">
        <f t="shared" si="2"/>
        <v>4386.80265</v>
      </c>
      <c r="AE25" s="39">
        <f t="shared" si="17"/>
        <v>119.50535714285715</v>
      </c>
      <c r="AF25" s="28">
        <v>826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77">
        <v>0.182</v>
      </c>
      <c r="AS25" s="39">
        <f t="shared" si="18"/>
        <v>150.332</v>
      </c>
      <c r="AT25" s="39"/>
      <c r="AU25" s="27">
        <f t="shared" si="22"/>
        <v>21.749975</v>
      </c>
      <c r="AV25" s="14">
        <f t="shared" si="19"/>
        <v>17965.479349999998</v>
      </c>
      <c r="AW25" s="14">
        <f t="shared" si="4"/>
        <v>22352.282</v>
      </c>
      <c r="AX25" s="10">
        <f t="shared" si="20"/>
        <v>66.8</v>
      </c>
    </row>
    <row r="26" spans="1:50" ht="12.75">
      <c r="A26" s="1">
        <v>11</v>
      </c>
      <c r="B26" s="2" t="s">
        <v>15</v>
      </c>
      <c r="C26" s="1"/>
      <c r="D26" s="61">
        <v>3452.6</v>
      </c>
      <c r="E26" s="61">
        <f t="shared" si="23"/>
        <v>0</v>
      </c>
      <c r="F26" s="61">
        <v>135</v>
      </c>
      <c r="G26" s="61">
        <v>35</v>
      </c>
      <c r="H26" s="72">
        <v>28.93</v>
      </c>
      <c r="I26" s="61">
        <v>2.8</v>
      </c>
      <c r="J26" s="61">
        <f t="shared" si="5"/>
        <v>100</v>
      </c>
      <c r="K26" s="61">
        <f t="shared" si="6"/>
        <v>280</v>
      </c>
      <c r="L26" s="61"/>
      <c r="M26" s="61"/>
      <c r="N26" s="61">
        <f t="shared" si="7"/>
        <v>0</v>
      </c>
      <c r="O26" s="61">
        <f t="shared" si="8"/>
        <v>280</v>
      </c>
      <c r="P26" s="72">
        <f t="shared" si="9"/>
        <v>308.93</v>
      </c>
      <c r="Q26" s="75"/>
      <c r="R26" s="73">
        <v>0.05</v>
      </c>
      <c r="S26" s="73">
        <f t="shared" si="10"/>
        <v>3452.6</v>
      </c>
      <c r="T26" s="73"/>
      <c r="U26" s="73">
        <f t="shared" si="11"/>
        <v>0</v>
      </c>
      <c r="V26" s="73">
        <f t="shared" si="12"/>
        <v>0</v>
      </c>
      <c r="W26" s="73">
        <f t="shared" si="13"/>
        <v>0</v>
      </c>
      <c r="X26" s="73"/>
      <c r="Y26" s="80">
        <f t="shared" si="14"/>
        <v>0</v>
      </c>
      <c r="Z26" s="80">
        <f t="shared" si="15"/>
        <v>0</v>
      </c>
      <c r="AA26" s="79"/>
      <c r="AB26" s="10"/>
      <c r="AC26" s="28">
        <v>13.11</v>
      </c>
      <c r="AD26" s="37">
        <f t="shared" si="2"/>
        <v>0</v>
      </c>
      <c r="AE26" s="39">
        <f t="shared" si="17"/>
        <v>0</v>
      </c>
      <c r="AF26" s="28">
        <v>826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77">
        <v>0.182</v>
      </c>
      <c r="AS26" s="39">
        <f t="shared" si="18"/>
        <v>150.332</v>
      </c>
      <c r="AT26" s="39"/>
      <c r="AU26" s="27">
        <f t="shared" si="22"/>
        <v>0</v>
      </c>
      <c r="AV26" s="14">
        <f t="shared" si="19"/>
        <v>0</v>
      </c>
      <c r="AW26" s="14">
        <f t="shared" si="4"/>
        <v>0</v>
      </c>
      <c r="AX26" s="10" t="e">
        <f t="shared" si="20"/>
        <v>#DIV/0!</v>
      </c>
    </row>
    <row r="27" spans="1:50" ht="12.75">
      <c r="A27" s="1">
        <v>12</v>
      </c>
      <c r="B27" s="2" t="s">
        <v>16</v>
      </c>
      <c r="C27" s="1"/>
      <c r="D27" s="61">
        <v>3455.9</v>
      </c>
      <c r="E27" s="61">
        <f t="shared" si="23"/>
        <v>0</v>
      </c>
      <c r="F27" s="61">
        <v>151</v>
      </c>
      <c r="G27" s="61">
        <v>31</v>
      </c>
      <c r="H27" s="72">
        <v>34.22</v>
      </c>
      <c r="I27" s="61">
        <v>2.8</v>
      </c>
      <c r="J27" s="61">
        <f t="shared" si="5"/>
        <v>120</v>
      </c>
      <c r="K27" s="61">
        <f t="shared" si="6"/>
        <v>336</v>
      </c>
      <c r="L27" s="61"/>
      <c r="M27" s="61"/>
      <c r="N27" s="61">
        <f t="shared" si="7"/>
        <v>0</v>
      </c>
      <c r="O27" s="61">
        <f t="shared" si="8"/>
        <v>336</v>
      </c>
      <c r="P27" s="72">
        <f t="shared" si="9"/>
        <v>370.22</v>
      </c>
      <c r="Q27" s="75"/>
      <c r="R27" s="73">
        <v>0.05</v>
      </c>
      <c r="S27" s="73">
        <f t="shared" si="10"/>
        <v>3455.9</v>
      </c>
      <c r="T27" s="73"/>
      <c r="U27" s="73">
        <f t="shared" si="11"/>
        <v>0</v>
      </c>
      <c r="V27" s="73">
        <f t="shared" si="12"/>
        <v>0</v>
      </c>
      <c r="W27" s="73">
        <f t="shared" si="13"/>
        <v>0</v>
      </c>
      <c r="X27" s="73"/>
      <c r="Y27" s="80">
        <f t="shared" si="14"/>
        <v>0</v>
      </c>
      <c r="Z27" s="80">
        <f t="shared" si="15"/>
        <v>0</v>
      </c>
      <c r="AA27" s="79"/>
      <c r="AB27" s="10"/>
      <c r="AC27" s="28">
        <v>13.11</v>
      </c>
      <c r="AD27" s="37">
        <f t="shared" si="2"/>
        <v>0</v>
      </c>
      <c r="AE27" s="39">
        <f t="shared" si="17"/>
        <v>0</v>
      </c>
      <c r="AF27" s="28">
        <v>826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77">
        <v>0.182</v>
      </c>
      <c r="AS27" s="39">
        <f t="shared" si="18"/>
        <v>150.332</v>
      </c>
      <c r="AT27" s="39"/>
      <c r="AU27" s="27">
        <f t="shared" si="22"/>
        <v>0</v>
      </c>
      <c r="AV27" s="14">
        <f t="shared" si="19"/>
        <v>0</v>
      </c>
      <c r="AW27" s="14">
        <f t="shared" si="4"/>
        <v>0</v>
      </c>
      <c r="AX27" s="10" t="e">
        <f t="shared" si="20"/>
        <v>#DIV/0!</v>
      </c>
    </row>
    <row r="28" spans="1:50" ht="12.75">
      <c r="A28" s="1">
        <v>13</v>
      </c>
      <c r="B28" s="2" t="s">
        <v>17</v>
      </c>
      <c r="C28" s="1"/>
      <c r="D28" s="61">
        <v>3315.2</v>
      </c>
      <c r="E28" s="61">
        <f t="shared" si="23"/>
        <v>0</v>
      </c>
      <c r="F28" s="61">
        <v>130</v>
      </c>
      <c r="G28" s="61">
        <v>25</v>
      </c>
      <c r="H28" s="72">
        <v>26.48</v>
      </c>
      <c r="I28" s="61">
        <v>2.8</v>
      </c>
      <c r="J28" s="61">
        <f t="shared" si="5"/>
        <v>105</v>
      </c>
      <c r="K28" s="61">
        <f t="shared" si="6"/>
        <v>294</v>
      </c>
      <c r="L28" s="61"/>
      <c r="M28" s="61"/>
      <c r="N28" s="61">
        <f t="shared" si="7"/>
        <v>0</v>
      </c>
      <c r="O28" s="61">
        <f t="shared" si="8"/>
        <v>294</v>
      </c>
      <c r="P28" s="72">
        <f t="shared" si="9"/>
        <v>320.75100000000003</v>
      </c>
      <c r="Q28" s="75">
        <v>0.271</v>
      </c>
      <c r="R28" s="73">
        <v>0.05</v>
      </c>
      <c r="S28" s="73">
        <f t="shared" si="10"/>
        <v>3202.7</v>
      </c>
      <c r="T28" s="73">
        <v>112.5</v>
      </c>
      <c r="U28" s="73">
        <f t="shared" si="11"/>
        <v>0</v>
      </c>
      <c r="V28" s="73">
        <f t="shared" si="12"/>
        <v>0</v>
      </c>
      <c r="W28" s="73">
        <f t="shared" si="13"/>
        <v>0</v>
      </c>
      <c r="X28" s="73"/>
      <c r="Y28" s="80">
        <f t="shared" si="14"/>
        <v>0</v>
      </c>
      <c r="Z28" s="80">
        <f t="shared" si="15"/>
        <v>0</v>
      </c>
      <c r="AA28" s="79"/>
      <c r="AB28" s="10"/>
      <c r="AC28" s="28">
        <v>13.11</v>
      </c>
      <c r="AD28" s="37">
        <f t="shared" si="2"/>
        <v>0</v>
      </c>
      <c r="AE28" s="39">
        <f t="shared" si="17"/>
        <v>0</v>
      </c>
      <c r="AF28" s="28">
        <v>826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77">
        <v>0.182</v>
      </c>
      <c r="AS28" s="39">
        <f t="shared" si="18"/>
        <v>150.332</v>
      </c>
      <c r="AT28" s="39"/>
      <c r="AU28" s="27">
        <f t="shared" si="22"/>
        <v>0</v>
      </c>
      <c r="AV28" s="14">
        <f t="shared" si="19"/>
        <v>0</v>
      </c>
      <c r="AW28" s="14">
        <f t="shared" si="4"/>
        <v>0</v>
      </c>
      <c r="AX28" s="10" t="e">
        <f t="shared" si="20"/>
        <v>#DIV/0!</v>
      </c>
    </row>
    <row r="29" spans="1:50" ht="12.75">
      <c r="A29" s="1">
        <v>14</v>
      </c>
      <c r="B29" s="2" t="s">
        <v>18</v>
      </c>
      <c r="C29" s="1"/>
      <c r="D29" s="61">
        <v>3428.8</v>
      </c>
      <c r="E29" s="61">
        <f t="shared" si="23"/>
        <v>259.9483870967742</v>
      </c>
      <c r="F29" s="61">
        <v>126</v>
      </c>
      <c r="G29" s="61">
        <v>39</v>
      </c>
      <c r="H29" s="72">
        <v>28.92</v>
      </c>
      <c r="I29" s="61">
        <v>2.8</v>
      </c>
      <c r="J29" s="61">
        <f t="shared" si="5"/>
        <v>87</v>
      </c>
      <c r="K29" s="61">
        <f t="shared" si="6"/>
        <v>243.6</v>
      </c>
      <c r="L29" s="61"/>
      <c r="M29" s="61"/>
      <c r="N29" s="61">
        <f t="shared" si="7"/>
        <v>0</v>
      </c>
      <c r="O29" s="61">
        <f t="shared" si="8"/>
        <v>243.6</v>
      </c>
      <c r="P29" s="72">
        <f t="shared" si="9"/>
        <v>272.52</v>
      </c>
      <c r="Q29" s="75"/>
      <c r="R29" s="73">
        <v>0.05</v>
      </c>
      <c r="S29" s="73">
        <f t="shared" si="10"/>
        <v>3428.8</v>
      </c>
      <c r="T29" s="73"/>
      <c r="U29" s="73">
        <f t="shared" si="11"/>
        <v>0</v>
      </c>
      <c r="V29" s="73">
        <f t="shared" si="12"/>
        <v>0</v>
      </c>
      <c r="W29" s="73">
        <f t="shared" si="13"/>
        <v>305.6</v>
      </c>
      <c r="X29" s="73">
        <v>305.6</v>
      </c>
      <c r="Y29" s="80">
        <f t="shared" si="14"/>
        <v>0.004456369575361643</v>
      </c>
      <c r="Z29" s="80">
        <f t="shared" si="15"/>
        <v>15.280000000000001</v>
      </c>
      <c r="AA29" s="79">
        <f aca="true" t="shared" si="24" ref="AA29:AA34">R29*W29</f>
        <v>15.280000000000001</v>
      </c>
      <c r="AB29" s="10">
        <f t="shared" si="16"/>
        <v>287.79999999999995</v>
      </c>
      <c r="AC29" s="28">
        <v>13.11</v>
      </c>
      <c r="AD29" s="37">
        <f t="shared" si="2"/>
        <v>3773.057999999999</v>
      </c>
      <c r="AE29" s="39">
        <f t="shared" si="17"/>
        <v>102.78571428571428</v>
      </c>
      <c r="AF29" s="28">
        <v>826</v>
      </c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77">
        <v>0.182</v>
      </c>
      <c r="AS29" s="39">
        <f t="shared" si="18"/>
        <v>150.332</v>
      </c>
      <c r="AT29" s="39"/>
      <c r="AU29" s="27">
        <f t="shared" si="22"/>
        <v>18.706999999999997</v>
      </c>
      <c r="AV29" s="14">
        <f t="shared" si="19"/>
        <v>15451.981999999998</v>
      </c>
      <c r="AW29" s="14">
        <f t="shared" si="4"/>
        <v>19225.039999999997</v>
      </c>
      <c r="AX29" s="10">
        <f t="shared" si="20"/>
        <v>66.8</v>
      </c>
    </row>
    <row r="30" spans="1:50" ht="12.75">
      <c r="A30" s="1">
        <v>15</v>
      </c>
      <c r="B30" s="2" t="s">
        <v>19</v>
      </c>
      <c r="C30" s="1"/>
      <c r="D30" s="61">
        <v>3472.9</v>
      </c>
      <c r="E30" s="61">
        <f t="shared" si="23"/>
        <v>297.5451612903226</v>
      </c>
      <c r="F30" s="61">
        <v>130</v>
      </c>
      <c r="G30" s="61">
        <v>26</v>
      </c>
      <c r="H30" s="72">
        <v>21</v>
      </c>
      <c r="I30" s="61">
        <v>2.8</v>
      </c>
      <c r="J30" s="61">
        <f t="shared" si="5"/>
        <v>104</v>
      </c>
      <c r="K30" s="61">
        <f t="shared" si="6"/>
        <v>291.2</v>
      </c>
      <c r="L30" s="61"/>
      <c r="M30" s="61"/>
      <c r="N30" s="61">
        <f t="shared" si="7"/>
        <v>0</v>
      </c>
      <c r="O30" s="61">
        <f t="shared" si="8"/>
        <v>291.2</v>
      </c>
      <c r="P30" s="72">
        <f t="shared" si="9"/>
        <v>312.2</v>
      </c>
      <c r="Q30" s="75"/>
      <c r="R30" s="73">
        <v>0.05</v>
      </c>
      <c r="S30" s="73">
        <f t="shared" si="10"/>
        <v>3472.9</v>
      </c>
      <c r="T30" s="73"/>
      <c r="U30" s="73">
        <f t="shared" si="11"/>
        <v>0</v>
      </c>
      <c r="V30" s="73">
        <f t="shared" si="12"/>
        <v>0</v>
      </c>
      <c r="W30" s="73">
        <f t="shared" si="13"/>
        <v>344.5</v>
      </c>
      <c r="X30" s="73">
        <v>344.5</v>
      </c>
      <c r="Y30" s="80">
        <f t="shared" si="14"/>
        <v>0.004959831840824672</v>
      </c>
      <c r="Z30" s="80">
        <f t="shared" si="15"/>
        <v>17.225</v>
      </c>
      <c r="AA30" s="79">
        <f t="shared" si="24"/>
        <v>17.225</v>
      </c>
      <c r="AB30" s="10">
        <f t="shared" si="16"/>
        <v>329.425</v>
      </c>
      <c r="AC30" s="28">
        <v>13.11</v>
      </c>
      <c r="AD30" s="37">
        <f t="shared" si="2"/>
        <v>4318.76175</v>
      </c>
      <c r="AE30" s="39">
        <f t="shared" si="17"/>
        <v>117.65178571428572</v>
      </c>
      <c r="AF30" s="28">
        <v>826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77">
        <v>0.182</v>
      </c>
      <c r="AS30" s="39">
        <f t="shared" si="18"/>
        <v>150.332</v>
      </c>
      <c r="AT30" s="39"/>
      <c r="AU30" s="27">
        <f t="shared" si="22"/>
        <v>21.412625000000002</v>
      </c>
      <c r="AV30" s="14">
        <f t="shared" si="19"/>
        <v>17686.828250000002</v>
      </c>
      <c r="AW30" s="14">
        <f t="shared" si="4"/>
        <v>22005.590000000004</v>
      </c>
      <c r="AX30" s="10">
        <f t="shared" si="20"/>
        <v>66.80000000000001</v>
      </c>
    </row>
    <row r="31" spans="1:50" ht="12.75">
      <c r="A31" s="1">
        <v>16</v>
      </c>
      <c r="B31" s="2" t="s">
        <v>20</v>
      </c>
      <c r="C31" s="1"/>
      <c r="D31" s="61">
        <v>3558.1</v>
      </c>
      <c r="E31" s="61">
        <f t="shared" si="23"/>
        <v>280.62322580645156</v>
      </c>
      <c r="F31" s="61">
        <v>140</v>
      </c>
      <c r="G31" s="61">
        <v>42</v>
      </c>
      <c r="H31" s="72">
        <v>20.57</v>
      </c>
      <c r="I31" s="61">
        <v>2.8</v>
      </c>
      <c r="J31" s="61">
        <f t="shared" si="5"/>
        <v>98</v>
      </c>
      <c r="K31" s="61">
        <f t="shared" si="6"/>
        <v>274.4</v>
      </c>
      <c r="L31" s="61"/>
      <c r="M31" s="61"/>
      <c r="N31" s="61">
        <f t="shared" si="7"/>
        <v>0</v>
      </c>
      <c r="O31" s="61">
        <f t="shared" si="8"/>
        <v>274.4</v>
      </c>
      <c r="P31" s="72">
        <f t="shared" si="9"/>
        <v>294.96999999999997</v>
      </c>
      <c r="Q31" s="75"/>
      <c r="R31" s="73">
        <v>0.05</v>
      </c>
      <c r="S31" s="73">
        <f t="shared" si="10"/>
        <v>3558.1</v>
      </c>
      <c r="T31" s="73"/>
      <c r="U31" s="73">
        <f t="shared" si="11"/>
        <v>0</v>
      </c>
      <c r="V31" s="73">
        <f t="shared" si="12"/>
        <v>0</v>
      </c>
      <c r="W31" s="73">
        <f t="shared" si="13"/>
        <v>314.4</v>
      </c>
      <c r="X31" s="73">
        <v>314.4</v>
      </c>
      <c r="Y31" s="80">
        <f t="shared" si="14"/>
        <v>0.004418088305556336</v>
      </c>
      <c r="Z31" s="80">
        <f t="shared" si="15"/>
        <v>15.719999999999999</v>
      </c>
      <c r="AA31" s="79">
        <f t="shared" si="24"/>
        <v>15.719999999999999</v>
      </c>
      <c r="AB31" s="10">
        <f t="shared" si="16"/>
        <v>310.68999999999994</v>
      </c>
      <c r="AC31" s="28">
        <v>13.11</v>
      </c>
      <c r="AD31" s="37">
        <f t="shared" si="2"/>
        <v>4073.145899999999</v>
      </c>
      <c r="AE31" s="39">
        <f t="shared" si="17"/>
        <v>110.96071428571427</v>
      </c>
      <c r="AF31" s="28">
        <v>826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77">
        <v>0.182</v>
      </c>
      <c r="AS31" s="39">
        <f t="shared" si="18"/>
        <v>150.332</v>
      </c>
      <c r="AT31" s="39"/>
      <c r="AU31" s="27">
        <f t="shared" si="22"/>
        <v>20.19485</v>
      </c>
      <c r="AV31" s="14">
        <f t="shared" si="19"/>
        <v>16680.946099999997</v>
      </c>
      <c r="AW31" s="14">
        <f t="shared" si="4"/>
        <v>20754.091999999997</v>
      </c>
      <c r="AX31" s="10">
        <f t="shared" si="20"/>
        <v>66.8</v>
      </c>
    </row>
    <row r="32" spans="1:50" ht="12.75">
      <c r="A32" s="1">
        <v>17</v>
      </c>
      <c r="B32" s="2" t="s">
        <v>21</v>
      </c>
      <c r="C32" s="1"/>
      <c r="D32" s="61">
        <v>3561.1</v>
      </c>
      <c r="E32" s="61">
        <f t="shared" si="23"/>
        <v>278.301935483871</v>
      </c>
      <c r="F32" s="61">
        <v>129</v>
      </c>
      <c r="G32" s="61">
        <v>42</v>
      </c>
      <c r="H32" s="72">
        <v>48.64</v>
      </c>
      <c r="I32" s="61">
        <v>2.8</v>
      </c>
      <c r="J32" s="61">
        <f t="shared" si="5"/>
        <v>87</v>
      </c>
      <c r="K32" s="61">
        <f t="shared" si="6"/>
        <v>243.6</v>
      </c>
      <c r="L32" s="61"/>
      <c r="M32" s="61"/>
      <c r="N32" s="61">
        <f t="shared" si="7"/>
        <v>0</v>
      </c>
      <c r="O32" s="61">
        <f t="shared" si="8"/>
        <v>243.6</v>
      </c>
      <c r="P32" s="72">
        <f t="shared" si="9"/>
        <v>292.24</v>
      </c>
      <c r="Q32" s="75"/>
      <c r="R32" s="73">
        <v>0.05</v>
      </c>
      <c r="S32" s="73">
        <f t="shared" si="10"/>
        <v>3561.1</v>
      </c>
      <c r="T32" s="73"/>
      <c r="U32" s="73">
        <f t="shared" si="11"/>
        <v>0</v>
      </c>
      <c r="V32" s="73">
        <f t="shared" si="12"/>
        <v>0</v>
      </c>
      <c r="W32" s="73">
        <f t="shared" si="13"/>
        <v>317.6</v>
      </c>
      <c r="X32" s="73">
        <v>317.6</v>
      </c>
      <c r="Y32" s="80">
        <f t="shared" si="14"/>
        <v>0.004459296284855804</v>
      </c>
      <c r="Z32" s="80">
        <f t="shared" si="15"/>
        <v>15.880000000000003</v>
      </c>
      <c r="AA32" s="79">
        <f t="shared" si="24"/>
        <v>15.880000000000003</v>
      </c>
      <c r="AB32" s="10">
        <f t="shared" si="16"/>
        <v>308.12</v>
      </c>
      <c r="AC32" s="28">
        <v>13.11</v>
      </c>
      <c r="AD32" s="37">
        <f t="shared" si="2"/>
        <v>4039.4532</v>
      </c>
      <c r="AE32" s="39">
        <f t="shared" si="17"/>
        <v>110.04285714285714</v>
      </c>
      <c r="AF32" s="28">
        <v>826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77">
        <v>0.182</v>
      </c>
      <c r="AS32" s="39">
        <f t="shared" si="18"/>
        <v>150.332</v>
      </c>
      <c r="AT32" s="39"/>
      <c r="AU32" s="27">
        <f t="shared" si="22"/>
        <v>20.0278</v>
      </c>
      <c r="AV32" s="14">
        <f t="shared" si="19"/>
        <v>16542.962799999998</v>
      </c>
      <c r="AW32" s="14">
        <f t="shared" si="4"/>
        <v>20582.415999999997</v>
      </c>
      <c r="AX32" s="10">
        <f t="shared" si="20"/>
        <v>66.8</v>
      </c>
    </row>
    <row r="33" spans="1:50" ht="12.75">
      <c r="A33" s="1">
        <v>18</v>
      </c>
      <c r="B33" s="2" t="s">
        <v>22</v>
      </c>
      <c r="C33" s="1"/>
      <c r="D33" s="61">
        <v>3525.5</v>
      </c>
      <c r="E33" s="61">
        <f t="shared" si="23"/>
        <v>268.62838709677413</v>
      </c>
      <c r="F33" s="61">
        <v>145</v>
      </c>
      <c r="G33" s="61">
        <v>60</v>
      </c>
      <c r="H33" s="72">
        <v>43.93</v>
      </c>
      <c r="I33" s="61">
        <v>2.8</v>
      </c>
      <c r="J33" s="61">
        <f t="shared" si="5"/>
        <v>85</v>
      </c>
      <c r="K33" s="61">
        <f t="shared" si="6"/>
        <v>237.99999999999997</v>
      </c>
      <c r="L33" s="61"/>
      <c r="M33" s="61"/>
      <c r="N33" s="61">
        <f t="shared" si="7"/>
        <v>0</v>
      </c>
      <c r="O33" s="61">
        <f t="shared" si="8"/>
        <v>237.99999999999997</v>
      </c>
      <c r="P33" s="72">
        <f t="shared" si="9"/>
        <v>281.92999999999995</v>
      </c>
      <c r="Q33" s="75"/>
      <c r="R33" s="73">
        <v>0.05</v>
      </c>
      <c r="S33" s="73">
        <f t="shared" si="10"/>
        <v>3525.5</v>
      </c>
      <c r="T33" s="73"/>
      <c r="U33" s="73">
        <f t="shared" si="11"/>
        <v>0</v>
      </c>
      <c r="V33" s="73">
        <f t="shared" si="12"/>
        <v>0</v>
      </c>
      <c r="W33" s="73">
        <f t="shared" si="13"/>
        <v>309.6</v>
      </c>
      <c r="X33" s="73">
        <v>309.6</v>
      </c>
      <c r="Y33" s="80">
        <f t="shared" si="14"/>
        <v>0.004390866543752659</v>
      </c>
      <c r="Z33" s="80">
        <f t="shared" si="15"/>
        <v>15.480000000000002</v>
      </c>
      <c r="AA33" s="79">
        <f t="shared" si="24"/>
        <v>15.480000000000002</v>
      </c>
      <c r="AB33" s="10">
        <f t="shared" si="16"/>
        <v>297.40999999999997</v>
      </c>
      <c r="AC33" s="28">
        <v>13.11</v>
      </c>
      <c r="AD33" s="37">
        <f t="shared" si="2"/>
        <v>3899.0450999999994</v>
      </c>
      <c r="AE33" s="39">
        <f t="shared" si="17"/>
        <v>106.21785714285714</v>
      </c>
      <c r="AF33" s="28">
        <v>826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77">
        <v>0.182</v>
      </c>
      <c r="AS33" s="39">
        <f t="shared" si="18"/>
        <v>150.332</v>
      </c>
      <c r="AT33" s="39"/>
      <c r="AU33" s="27">
        <f t="shared" si="22"/>
        <v>19.33165</v>
      </c>
      <c r="AV33" s="14">
        <f t="shared" si="19"/>
        <v>15967.9429</v>
      </c>
      <c r="AW33" s="14">
        <f t="shared" si="4"/>
        <v>19866.987999999998</v>
      </c>
      <c r="AX33" s="10">
        <f t="shared" si="20"/>
        <v>66.8</v>
      </c>
    </row>
    <row r="34" spans="1:50" ht="12.75">
      <c r="A34" s="1">
        <v>19</v>
      </c>
      <c r="B34" s="2" t="s">
        <v>23</v>
      </c>
      <c r="C34" s="1"/>
      <c r="D34" s="61">
        <v>3455.9</v>
      </c>
      <c r="E34" s="61">
        <f t="shared" si="23"/>
        <v>322.41548387096765</v>
      </c>
      <c r="F34" s="61">
        <v>144</v>
      </c>
      <c r="G34" s="61">
        <v>33</v>
      </c>
      <c r="H34" s="72">
        <v>30.88</v>
      </c>
      <c r="I34" s="61">
        <v>2.8</v>
      </c>
      <c r="J34" s="61">
        <f t="shared" si="5"/>
        <v>111</v>
      </c>
      <c r="K34" s="61">
        <f t="shared" si="6"/>
        <v>310.79999999999995</v>
      </c>
      <c r="L34" s="61"/>
      <c r="M34" s="61"/>
      <c r="N34" s="61">
        <f t="shared" si="7"/>
        <v>0</v>
      </c>
      <c r="O34" s="61">
        <f t="shared" si="8"/>
        <v>310.79999999999995</v>
      </c>
      <c r="P34" s="72">
        <f t="shared" si="9"/>
        <v>341.67999999999995</v>
      </c>
      <c r="Q34" s="75"/>
      <c r="R34" s="73">
        <v>0.05</v>
      </c>
      <c r="S34" s="73">
        <f t="shared" si="10"/>
        <v>3455.9</v>
      </c>
      <c r="T34" s="73"/>
      <c r="U34" s="73">
        <f t="shared" si="11"/>
        <v>0</v>
      </c>
      <c r="V34" s="73">
        <f t="shared" si="12"/>
        <v>0</v>
      </c>
      <c r="W34" s="73">
        <f t="shared" si="13"/>
        <v>305.6</v>
      </c>
      <c r="X34" s="73">
        <v>305.6</v>
      </c>
      <c r="Y34" s="80">
        <f t="shared" si="14"/>
        <v>0.0044214242310252035</v>
      </c>
      <c r="Z34" s="80">
        <f t="shared" si="15"/>
        <v>15.280000000000001</v>
      </c>
      <c r="AA34" s="79">
        <f t="shared" si="24"/>
        <v>15.280000000000001</v>
      </c>
      <c r="AB34" s="10">
        <f t="shared" si="16"/>
        <v>356.9599999999999</v>
      </c>
      <c r="AC34" s="28">
        <v>13.11</v>
      </c>
      <c r="AD34" s="37">
        <f t="shared" si="2"/>
        <v>4679.745599999998</v>
      </c>
      <c r="AE34" s="39">
        <f t="shared" si="17"/>
        <v>127.48571428571427</v>
      </c>
      <c r="AF34" s="28">
        <v>826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77">
        <v>0.182</v>
      </c>
      <c r="AS34" s="39">
        <f t="shared" si="18"/>
        <v>150.332</v>
      </c>
      <c r="AT34" s="39"/>
      <c r="AU34" s="27">
        <f t="shared" si="22"/>
        <v>23.202399999999997</v>
      </c>
      <c r="AV34" s="14">
        <f t="shared" si="19"/>
        <v>19165.182399999998</v>
      </c>
      <c r="AW34" s="14">
        <f t="shared" si="4"/>
        <v>23844.927999999996</v>
      </c>
      <c r="AX34" s="10">
        <f t="shared" si="20"/>
        <v>66.8</v>
      </c>
    </row>
    <row r="35" spans="1:50" ht="12.75">
      <c r="A35" s="1">
        <v>20</v>
      </c>
      <c r="B35" s="2" t="s">
        <v>24</v>
      </c>
      <c r="C35" s="1"/>
      <c r="D35" s="61">
        <v>3505.6</v>
      </c>
      <c r="E35" s="61">
        <f t="shared" si="23"/>
        <v>0</v>
      </c>
      <c r="F35" s="61">
        <v>128</v>
      </c>
      <c r="G35" s="61">
        <v>33</v>
      </c>
      <c r="H35" s="72">
        <v>26.02</v>
      </c>
      <c r="I35" s="61">
        <v>2.8</v>
      </c>
      <c r="J35" s="61">
        <f t="shared" si="5"/>
        <v>95</v>
      </c>
      <c r="K35" s="61">
        <f t="shared" si="6"/>
        <v>266</v>
      </c>
      <c r="L35" s="61"/>
      <c r="M35" s="61"/>
      <c r="N35" s="61">
        <f t="shared" si="7"/>
        <v>0</v>
      </c>
      <c r="O35" s="61">
        <f t="shared" si="8"/>
        <v>266</v>
      </c>
      <c r="P35" s="72">
        <f t="shared" si="9"/>
        <v>292.02</v>
      </c>
      <c r="Q35" s="75"/>
      <c r="R35" s="73">
        <v>0.05</v>
      </c>
      <c r="S35" s="73">
        <f t="shared" si="10"/>
        <v>3505.6</v>
      </c>
      <c r="T35" s="73"/>
      <c r="U35" s="73">
        <f t="shared" si="11"/>
        <v>0</v>
      </c>
      <c r="V35" s="73">
        <f t="shared" si="12"/>
        <v>0</v>
      </c>
      <c r="W35" s="73">
        <f t="shared" si="13"/>
        <v>0</v>
      </c>
      <c r="X35" s="73"/>
      <c r="Y35" s="80">
        <f t="shared" si="14"/>
        <v>0</v>
      </c>
      <c r="Z35" s="80">
        <f t="shared" si="15"/>
        <v>0</v>
      </c>
      <c r="AA35" s="79"/>
      <c r="AB35" s="10"/>
      <c r="AC35" s="28">
        <v>13.11</v>
      </c>
      <c r="AD35" s="37">
        <f t="shared" si="2"/>
        <v>0</v>
      </c>
      <c r="AE35" s="39">
        <f t="shared" si="17"/>
        <v>0</v>
      </c>
      <c r="AF35" s="28">
        <v>826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77">
        <v>0.182</v>
      </c>
      <c r="AS35" s="39">
        <f t="shared" si="18"/>
        <v>150.332</v>
      </c>
      <c r="AT35" s="39"/>
      <c r="AU35" s="27">
        <f t="shared" si="22"/>
        <v>0</v>
      </c>
      <c r="AV35" s="14">
        <f t="shared" si="19"/>
        <v>0</v>
      </c>
      <c r="AW35" s="14">
        <f t="shared" si="4"/>
        <v>0</v>
      </c>
      <c r="AX35" s="10" t="e">
        <f t="shared" si="20"/>
        <v>#DIV/0!</v>
      </c>
    </row>
    <row r="36" spans="1:50" ht="12.75">
      <c r="A36" s="1">
        <v>21</v>
      </c>
      <c r="B36" s="2" t="s">
        <v>25</v>
      </c>
      <c r="C36" s="1"/>
      <c r="D36" s="61">
        <v>3484.9</v>
      </c>
      <c r="E36" s="61">
        <f t="shared" si="23"/>
        <v>350.44158709677424</v>
      </c>
      <c r="F36" s="61">
        <v>144</v>
      </c>
      <c r="G36" s="61">
        <v>20</v>
      </c>
      <c r="H36" s="72">
        <v>25.9</v>
      </c>
      <c r="I36" s="61">
        <v>2.8</v>
      </c>
      <c r="J36" s="61">
        <f t="shared" si="5"/>
        <v>124</v>
      </c>
      <c r="K36" s="61">
        <f t="shared" si="6"/>
        <v>347.2</v>
      </c>
      <c r="L36" s="61"/>
      <c r="M36" s="61"/>
      <c r="N36" s="61">
        <f t="shared" si="7"/>
        <v>0</v>
      </c>
      <c r="O36" s="61">
        <f t="shared" si="8"/>
        <v>347.2</v>
      </c>
      <c r="P36" s="72">
        <f t="shared" si="9"/>
        <v>373.1889</v>
      </c>
      <c r="Q36" s="75">
        <v>0.0889</v>
      </c>
      <c r="R36" s="73">
        <v>0.05</v>
      </c>
      <c r="S36" s="73">
        <f t="shared" si="10"/>
        <v>3376.8</v>
      </c>
      <c r="T36" s="73">
        <v>108.1</v>
      </c>
      <c r="U36" s="73">
        <f t="shared" si="11"/>
        <v>0.45908921346380094</v>
      </c>
      <c r="V36" s="73">
        <f t="shared" si="12"/>
        <v>9.181784269276019</v>
      </c>
      <c r="W36" s="73">
        <f t="shared" si="13"/>
        <v>286.818215730724</v>
      </c>
      <c r="X36" s="73">
        <v>296</v>
      </c>
      <c r="Y36" s="80">
        <f t="shared" si="14"/>
        <v>0.004246893741570777</v>
      </c>
      <c r="Z36" s="80">
        <f t="shared" si="15"/>
        <v>14.8</v>
      </c>
      <c r="AA36" s="79">
        <f>R36*W36</f>
        <v>14.340910786536199</v>
      </c>
      <c r="AB36" s="10">
        <f t="shared" si="16"/>
        <v>387.9889</v>
      </c>
      <c r="AC36" s="28">
        <v>13.11</v>
      </c>
      <c r="AD36" s="37">
        <f t="shared" si="2"/>
        <v>5086.534479</v>
      </c>
      <c r="AE36" s="39">
        <f t="shared" si="17"/>
        <v>138.5674642857143</v>
      </c>
      <c r="AF36" s="28">
        <v>826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77">
        <v>0.182</v>
      </c>
      <c r="AS36" s="39">
        <f t="shared" si="18"/>
        <v>150.332</v>
      </c>
      <c r="AT36" s="39"/>
      <c r="AU36" s="27">
        <f t="shared" si="22"/>
        <v>25.2192785</v>
      </c>
      <c r="AV36" s="14">
        <f t="shared" si="19"/>
        <v>20831.124041000003</v>
      </c>
      <c r="AW36" s="14">
        <f t="shared" si="4"/>
        <v>25917.658520000005</v>
      </c>
      <c r="AX36" s="10">
        <f t="shared" si="20"/>
        <v>66.80000000000001</v>
      </c>
    </row>
    <row r="37" spans="1:50" ht="12.75">
      <c r="A37" s="1">
        <v>22</v>
      </c>
      <c r="B37" s="2" t="s">
        <v>26</v>
      </c>
      <c r="C37" s="1"/>
      <c r="D37" s="61">
        <v>6218.8</v>
      </c>
      <c r="E37" s="61">
        <f t="shared" si="23"/>
        <v>564.9207741935483</v>
      </c>
      <c r="F37" s="61">
        <v>274</v>
      </c>
      <c r="G37" s="61">
        <v>103</v>
      </c>
      <c r="H37" s="72">
        <v>109.28</v>
      </c>
      <c r="I37" s="61">
        <v>2.8</v>
      </c>
      <c r="J37" s="61">
        <f t="shared" si="5"/>
        <v>171</v>
      </c>
      <c r="K37" s="61">
        <f t="shared" si="6"/>
        <v>478.79999999999995</v>
      </c>
      <c r="L37" s="61"/>
      <c r="M37" s="61"/>
      <c r="N37" s="61">
        <f t="shared" si="7"/>
        <v>0</v>
      </c>
      <c r="O37" s="61">
        <f t="shared" si="8"/>
        <v>478.79999999999995</v>
      </c>
      <c r="P37" s="72">
        <f t="shared" si="9"/>
        <v>588.0799999999999</v>
      </c>
      <c r="Q37" s="75"/>
      <c r="R37" s="73">
        <v>0.06</v>
      </c>
      <c r="S37" s="73">
        <f t="shared" si="10"/>
        <v>6218.8</v>
      </c>
      <c r="T37" s="73"/>
      <c r="U37" s="73">
        <f t="shared" si="11"/>
        <v>0</v>
      </c>
      <c r="V37" s="73">
        <f t="shared" si="12"/>
        <v>0</v>
      </c>
      <c r="W37" s="73">
        <f t="shared" si="13"/>
        <v>622.8</v>
      </c>
      <c r="X37" s="73">
        <v>622.8</v>
      </c>
      <c r="Y37" s="80">
        <f t="shared" si="14"/>
        <v>0.006008876310542225</v>
      </c>
      <c r="Z37" s="80">
        <f t="shared" si="15"/>
        <v>37.367999999999995</v>
      </c>
      <c r="AA37" s="79">
        <f>R37*W37</f>
        <v>37.367999999999995</v>
      </c>
      <c r="AB37" s="10">
        <f t="shared" si="16"/>
        <v>625.4479999999999</v>
      </c>
      <c r="AC37" s="28">
        <v>13.11</v>
      </c>
      <c r="AD37" s="37">
        <f t="shared" si="2"/>
        <v>8199.623279999998</v>
      </c>
      <c r="AE37" s="39">
        <f t="shared" si="17"/>
        <v>223.3742857142857</v>
      </c>
      <c r="AF37" s="28">
        <v>826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77">
        <v>0.182</v>
      </c>
      <c r="AS37" s="39">
        <f t="shared" si="18"/>
        <v>150.332</v>
      </c>
      <c r="AT37" s="39"/>
      <c r="AU37" s="27">
        <f t="shared" si="22"/>
        <v>40.65411999999999</v>
      </c>
      <c r="AV37" s="14">
        <f t="shared" si="19"/>
        <v>33580.30312</v>
      </c>
      <c r="AW37" s="14">
        <f t="shared" si="4"/>
        <v>41779.9264</v>
      </c>
      <c r="AX37" s="10">
        <f t="shared" si="20"/>
        <v>66.80000000000001</v>
      </c>
    </row>
    <row r="38" spans="1:50" ht="12.75">
      <c r="A38" s="1">
        <v>23</v>
      </c>
      <c r="B38" s="2" t="s">
        <v>27</v>
      </c>
      <c r="C38" s="1"/>
      <c r="D38" s="61">
        <v>6074.7</v>
      </c>
      <c r="E38" s="61">
        <f t="shared" si="23"/>
        <v>594.6802580645161</v>
      </c>
      <c r="F38" s="61">
        <v>256</v>
      </c>
      <c r="G38" s="61">
        <v>48</v>
      </c>
      <c r="H38" s="72">
        <v>30.15</v>
      </c>
      <c r="I38" s="61">
        <v>2.8</v>
      </c>
      <c r="J38" s="61">
        <f t="shared" si="5"/>
        <v>208</v>
      </c>
      <c r="K38" s="61">
        <f t="shared" si="6"/>
        <v>582.4</v>
      </c>
      <c r="L38" s="61"/>
      <c r="M38" s="61"/>
      <c r="N38" s="61">
        <f t="shared" si="7"/>
        <v>0</v>
      </c>
      <c r="O38" s="61">
        <f t="shared" si="8"/>
        <v>582.4</v>
      </c>
      <c r="P38" s="72">
        <f t="shared" si="9"/>
        <v>622.6479999999999</v>
      </c>
      <c r="Q38" s="75">
        <v>10.098</v>
      </c>
      <c r="R38" s="73">
        <v>0.06</v>
      </c>
      <c r="S38" s="73">
        <f t="shared" si="10"/>
        <v>6001.8</v>
      </c>
      <c r="T38" s="73">
        <v>72.9</v>
      </c>
      <c r="U38" s="73">
        <f t="shared" si="11"/>
        <v>0.42899718504617507</v>
      </c>
      <c r="V38" s="73">
        <f t="shared" si="12"/>
        <v>7.149953084102918</v>
      </c>
      <c r="W38" s="73">
        <f t="shared" si="13"/>
        <v>588.6500469158971</v>
      </c>
      <c r="X38" s="73">
        <v>595.8</v>
      </c>
      <c r="Y38" s="80">
        <f t="shared" si="14"/>
        <v>0.005884735048644376</v>
      </c>
      <c r="Z38" s="80">
        <f t="shared" si="15"/>
        <v>35.748</v>
      </c>
      <c r="AA38" s="79">
        <f>R38*W38</f>
        <v>35.31900281495382</v>
      </c>
      <c r="AB38" s="10">
        <f t="shared" si="16"/>
        <v>658.396</v>
      </c>
      <c r="AC38" s="28">
        <v>13.11</v>
      </c>
      <c r="AD38" s="37">
        <f t="shared" si="2"/>
        <v>8631.571559999998</v>
      </c>
      <c r="AE38" s="39">
        <f t="shared" si="17"/>
        <v>235.14142857142858</v>
      </c>
      <c r="AF38" s="28">
        <v>826</v>
      </c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77">
        <v>0.182</v>
      </c>
      <c r="AS38" s="39">
        <f t="shared" si="18"/>
        <v>150.332</v>
      </c>
      <c r="AT38" s="39"/>
      <c r="AU38" s="27">
        <f t="shared" si="22"/>
        <v>42.79574</v>
      </c>
      <c r="AV38" s="14">
        <f t="shared" si="19"/>
        <v>35349.281240000004</v>
      </c>
      <c r="AW38" s="14">
        <f t="shared" si="4"/>
        <v>43980.8528</v>
      </c>
      <c r="AX38" s="10">
        <f t="shared" si="20"/>
        <v>66.80000000000001</v>
      </c>
    </row>
    <row r="39" spans="1:50" ht="12.75">
      <c r="A39" s="1">
        <v>24</v>
      </c>
      <c r="B39" s="2" t="s">
        <v>28</v>
      </c>
      <c r="C39" s="1"/>
      <c r="D39" s="61">
        <v>3426.1</v>
      </c>
      <c r="E39" s="61">
        <f t="shared" si="23"/>
        <v>0</v>
      </c>
      <c r="F39" s="61">
        <v>144</v>
      </c>
      <c r="G39" s="61">
        <v>40</v>
      </c>
      <c r="H39" s="72">
        <v>8.19</v>
      </c>
      <c r="I39" s="61">
        <v>2.8</v>
      </c>
      <c r="J39" s="61">
        <f t="shared" si="5"/>
        <v>104</v>
      </c>
      <c r="K39" s="61">
        <f t="shared" si="6"/>
        <v>291.2</v>
      </c>
      <c r="L39" s="61"/>
      <c r="M39" s="61"/>
      <c r="N39" s="61">
        <f t="shared" si="7"/>
        <v>0</v>
      </c>
      <c r="O39" s="61">
        <f t="shared" si="8"/>
        <v>291.2</v>
      </c>
      <c r="P39" s="72">
        <f t="shared" si="9"/>
        <v>300.334</v>
      </c>
      <c r="Q39" s="75">
        <v>0.944</v>
      </c>
      <c r="R39" s="73">
        <v>0.05</v>
      </c>
      <c r="S39" s="73">
        <f t="shared" si="10"/>
        <v>3328.7</v>
      </c>
      <c r="T39" s="73">
        <v>97.4</v>
      </c>
      <c r="U39" s="73">
        <f t="shared" si="11"/>
        <v>0</v>
      </c>
      <c r="V39" s="73">
        <f t="shared" si="12"/>
        <v>0</v>
      </c>
      <c r="W39" s="73">
        <f t="shared" si="13"/>
        <v>0</v>
      </c>
      <c r="X39" s="73"/>
      <c r="Y39" s="80">
        <f t="shared" si="14"/>
        <v>0</v>
      </c>
      <c r="Z39" s="80">
        <f t="shared" si="15"/>
        <v>0</v>
      </c>
      <c r="AA39" s="79"/>
      <c r="AB39" s="10"/>
      <c r="AC39" s="28">
        <v>13.11</v>
      </c>
      <c r="AD39" s="37">
        <f t="shared" si="2"/>
        <v>0</v>
      </c>
      <c r="AE39" s="39">
        <f t="shared" si="17"/>
        <v>0</v>
      </c>
      <c r="AF39" s="28">
        <v>826</v>
      </c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77">
        <v>0.182</v>
      </c>
      <c r="AS39" s="39">
        <f t="shared" si="18"/>
        <v>150.332</v>
      </c>
      <c r="AT39" s="39"/>
      <c r="AU39" s="27">
        <f t="shared" si="22"/>
        <v>0</v>
      </c>
      <c r="AV39" s="14">
        <f t="shared" si="19"/>
        <v>0</v>
      </c>
      <c r="AW39" s="14">
        <f t="shared" si="4"/>
        <v>0</v>
      </c>
      <c r="AX39" s="10" t="e">
        <f t="shared" si="20"/>
        <v>#DIV/0!</v>
      </c>
    </row>
    <row r="40" spans="1:50" ht="15" customHeight="1">
      <c r="A40" s="97">
        <v>25</v>
      </c>
      <c r="B40" s="2" t="s">
        <v>29</v>
      </c>
      <c r="C40" s="1"/>
      <c r="D40" s="61">
        <v>3350.4</v>
      </c>
      <c r="E40" s="61">
        <f t="shared" si="23"/>
        <v>0</v>
      </c>
      <c r="F40" s="61">
        <v>131</v>
      </c>
      <c r="G40" s="61">
        <v>20</v>
      </c>
      <c r="H40" s="72">
        <v>17</v>
      </c>
      <c r="I40" s="61">
        <v>2.8</v>
      </c>
      <c r="J40" s="61">
        <f t="shared" si="5"/>
        <v>111</v>
      </c>
      <c r="K40" s="61">
        <f t="shared" si="6"/>
        <v>310.79999999999995</v>
      </c>
      <c r="L40" s="61"/>
      <c r="M40" s="61"/>
      <c r="N40" s="61">
        <f t="shared" si="7"/>
        <v>0</v>
      </c>
      <c r="O40" s="61">
        <f t="shared" si="8"/>
        <v>310.79999999999995</v>
      </c>
      <c r="P40" s="72">
        <f t="shared" si="9"/>
        <v>341.77599999999995</v>
      </c>
      <c r="Q40" s="75">
        <v>13.976</v>
      </c>
      <c r="R40" s="73">
        <v>0.05</v>
      </c>
      <c r="S40" s="73">
        <f t="shared" si="10"/>
        <v>3164</v>
      </c>
      <c r="T40" s="73">
        <v>186.4</v>
      </c>
      <c r="U40" s="73">
        <f t="shared" si="11"/>
        <v>0</v>
      </c>
      <c r="V40" s="73">
        <f t="shared" si="12"/>
        <v>0</v>
      </c>
      <c r="W40" s="73">
        <f t="shared" si="13"/>
        <v>0</v>
      </c>
      <c r="X40" s="73"/>
      <c r="Y40" s="80">
        <f t="shared" si="14"/>
        <v>0</v>
      </c>
      <c r="Z40" s="80">
        <f t="shared" si="15"/>
        <v>0</v>
      </c>
      <c r="AA40" s="79"/>
      <c r="AB40" s="10"/>
      <c r="AC40" s="28">
        <v>13.11</v>
      </c>
      <c r="AD40" s="37">
        <f t="shared" si="2"/>
        <v>0</v>
      </c>
      <c r="AE40" s="39">
        <f t="shared" si="17"/>
        <v>0</v>
      </c>
      <c r="AF40" s="28">
        <v>826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77">
        <v>0.182</v>
      </c>
      <c r="AS40" s="39">
        <f t="shared" si="18"/>
        <v>150.332</v>
      </c>
      <c r="AT40" s="39"/>
      <c r="AU40" s="27">
        <f t="shared" si="22"/>
        <v>0</v>
      </c>
      <c r="AV40" s="14">
        <f t="shared" si="19"/>
        <v>0</v>
      </c>
      <c r="AW40" s="14">
        <f t="shared" si="4"/>
        <v>0</v>
      </c>
      <c r="AX40" s="10" t="e">
        <f t="shared" si="20"/>
        <v>#DIV/0!</v>
      </c>
    </row>
    <row r="41" spans="1:50" ht="0.75" customHeight="1" hidden="1">
      <c r="A41" s="98"/>
      <c r="B41" s="2" t="s">
        <v>57</v>
      </c>
      <c r="C41" s="1"/>
      <c r="D41" s="61">
        <v>42</v>
      </c>
      <c r="E41" s="61"/>
      <c r="F41" s="61"/>
      <c r="G41" s="61"/>
      <c r="H41" s="72"/>
      <c r="I41" s="61">
        <v>2.8</v>
      </c>
      <c r="J41" s="61">
        <f t="shared" si="5"/>
        <v>0</v>
      </c>
      <c r="K41" s="61">
        <f t="shared" si="6"/>
        <v>0</v>
      </c>
      <c r="L41" s="61"/>
      <c r="M41" s="61"/>
      <c r="N41" s="61">
        <f t="shared" si="7"/>
        <v>0</v>
      </c>
      <c r="O41" s="61">
        <f t="shared" si="8"/>
        <v>0</v>
      </c>
      <c r="P41" s="72">
        <f t="shared" si="9"/>
        <v>0</v>
      </c>
      <c r="Q41" s="75"/>
      <c r="R41" s="73">
        <v>0.05</v>
      </c>
      <c r="S41" s="73">
        <f t="shared" si="10"/>
        <v>42</v>
      </c>
      <c r="T41" s="73"/>
      <c r="U41" s="73">
        <f t="shared" si="11"/>
        <v>0</v>
      </c>
      <c r="V41" s="73">
        <f t="shared" si="12"/>
        <v>0</v>
      </c>
      <c r="W41" s="73">
        <f t="shared" si="13"/>
        <v>0</v>
      </c>
      <c r="X41" s="73"/>
      <c r="Y41" s="80">
        <f t="shared" si="14"/>
        <v>0</v>
      </c>
      <c r="Z41" s="80">
        <f t="shared" si="15"/>
        <v>0</v>
      </c>
      <c r="AA41" s="79">
        <f>R41*W41</f>
        <v>0</v>
      </c>
      <c r="AB41" s="10">
        <f t="shared" si="16"/>
        <v>0</v>
      </c>
      <c r="AC41" s="28">
        <v>13.11</v>
      </c>
      <c r="AD41" s="37">
        <f t="shared" si="2"/>
        <v>0</v>
      </c>
      <c r="AE41" s="39">
        <f t="shared" si="17"/>
        <v>0</v>
      </c>
      <c r="AF41" s="28">
        <v>826</v>
      </c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77">
        <v>0.182</v>
      </c>
      <c r="AS41" s="39">
        <f t="shared" si="18"/>
        <v>150.332</v>
      </c>
      <c r="AT41" s="39"/>
      <c r="AU41" s="27">
        <f t="shared" si="22"/>
        <v>0</v>
      </c>
      <c r="AV41" s="14">
        <f t="shared" si="19"/>
        <v>0</v>
      </c>
      <c r="AW41" s="14">
        <f t="shared" si="4"/>
        <v>0</v>
      </c>
      <c r="AX41" s="10" t="e">
        <f t="shared" si="20"/>
        <v>#DIV/0!</v>
      </c>
    </row>
    <row r="42" spans="1:50" ht="12.75">
      <c r="A42" s="1">
        <v>26</v>
      </c>
      <c r="B42" s="2" t="s">
        <v>30</v>
      </c>
      <c r="C42" s="1">
        <v>28</v>
      </c>
      <c r="D42" s="61">
        <v>3480.9</v>
      </c>
      <c r="E42" s="61">
        <f t="shared" si="23"/>
        <v>370.28825806451607</v>
      </c>
      <c r="F42" s="61">
        <v>157</v>
      </c>
      <c r="G42" s="61">
        <v>30</v>
      </c>
      <c r="H42" s="72">
        <v>39.08</v>
      </c>
      <c r="I42" s="61">
        <v>2.8</v>
      </c>
      <c r="J42" s="61">
        <f t="shared" si="5"/>
        <v>127</v>
      </c>
      <c r="K42" s="61">
        <f t="shared" si="6"/>
        <v>355.59999999999997</v>
      </c>
      <c r="L42" s="61"/>
      <c r="M42" s="61"/>
      <c r="N42" s="61">
        <f t="shared" si="7"/>
        <v>0</v>
      </c>
      <c r="O42" s="61">
        <f t="shared" si="8"/>
        <v>355.59999999999997</v>
      </c>
      <c r="P42" s="72">
        <f t="shared" si="9"/>
        <v>394.96199999999993</v>
      </c>
      <c r="Q42" s="75">
        <v>0.282</v>
      </c>
      <c r="R42" s="73">
        <v>0.05</v>
      </c>
      <c r="S42" s="73">
        <f t="shared" si="10"/>
        <v>3480.9</v>
      </c>
      <c r="T42" s="73"/>
      <c r="U42" s="73">
        <f t="shared" si="11"/>
        <v>0</v>
      </c>
      <c r="V42" s="73">
        <f t="shared" si="12"/>
        <v>0</v>
      </c>
      <c r="W42" s="73">
        <f t="shared" si="13"/>
        <v>300</v>
      </c>
      <c r="X42" s="73">
        <v>300</v>
      </c>
      <c r="Y42" s="80">
        <f t="shared" si="14"/>
        <v>0.004309230371455658</v>
      </c>
      <c r="Z42" s="80">
        <f t="shared" si="15"/>
        <v>15</v>
      </c>
      <c r="AA42" s="79">
        <f>R42*W42</f>
        <v>15</v>
      </c>
      <c r="AB42" s="10">
        <f t="shared" si="16"/>
        <v>409.96199999999993</v>
      </c>
      <c r="AC42" s="28">
        <v>13.11</v>
      </c>
      <c r="AD42" s="37">
        <f t="shared" si="2"/>
        <v>5374.601819999999</v>
      </c>
      <c r="AE42" s="39">
        <f t="shared" si="17"/>
        <v>146.415</v>
      </c>
      <c r="AF42" s="28">
        <v>826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77">
        <v>0.182</v>
      </c>
      <c r="AS42" s="39">
        <f t="shared" si="18"/>
        <v>150.332</v>
      </c>
      <c r="AT42" s="39"/>
      <c r="AU42" s="27">
        <f t="shared" si="22"/>
        <v>26.647529999999996</v>
      </c>
      <c r="AV42" s="14">
        <f t="shared" si="19"/>
        <v>22010.859779999995</v>
      </c>
      <c r="AW42" s="14">
        <f t="shared" si="4"/>
        <v>27385.461599999995</v>
      </c>
      <c r="AX42" s="10">
        <f t="shared" si="20"/>
        <v>66.8</v>
      </c>
    </row>
    <row r="43" spans="1:50" ht="12.75">
      <c r="A43" s="1">
        <v>27</v>
      </c>
      <c r="B43" s="2" t="s">
        <v>31</v>
      </c>
      <c r="C43" s="1"/>
      <c r="D43" s="61">
        <v>3592.6</v>
      </c>
      <c r="E43" s="61">
        <f t="shared" si="23"/>
        <v>337.26451612903224</v>
      </c>
      <c r="F43" s="61">
        <v>151</v>
      </c>
      <c r="G43" s="61">
        <v>37</v>
      </c>
      <c r="H43" s="72">
        <v>38.22</v>
      </c>
      <c r="I43" s="61">
        <v>2.8</v>
      </c>
      <c r="J43" s="61">
        <f t="shared" si="5"/>
        <v>114</v>
      </c>
      <c r="K43" s="61">
        <f t="shared" si="6"/>
        <v>319.2</v>
      </c>
      <c r="L43" s="61"/>
      <c r="M43" s="61"/>
      <c r="N43" s="61">
        <f t="shared" si="7"/>
        <v>0</v>
      </c>
      <c r="O43" s="61">
        <f t="shared" si="8"/>
        <v>319.2</v>
      </c>
      <c r="P43" s="72">
        <f t="shared" si="9"/>
        <v>357.41999999999996</v>
      </c>
      <c r="Q43" s="75"/>
      <c r="R43" s="73">
        <v>0.05</v>
      </c>
      <c r="S43" s="73">
        <f t="shared" si="10"/>
        <v>3592.6</v>
      </c>
      <c r="T43" s="73"/>
      <c r="U43" s="73">
        <f t="shared" si="11"/>
        <v>0</v>
      </c>
      <c r="V43" s="73">
        <f t="shared" si="12"/>
        <v>0</v>
      </c>
      <c r="W43" s="73">
        <f t="shared" si="13"/>
        <v>319.6</v>
      </c>
      <c r="X43" s="73">
        <v>319.6</v>
      </c>
      <c r="Y43" s="80">
        <f t="shared" si="14"/>
        <v>0.004448032065913267</v>
      </c>
      <c r="Z43" s="80">
        <f t="shared" si="15"/>
        <v>15.980000000000002</v>
      </c>
      <c r="AA43" s="79">
        <f>R43*W43</f>
        <v>15.980000000000002</v>
      </c>
      <c r="AB43" s="10">
        <f t="shared" si="16"/>
        <v>373.4</v>
      </c>
      <c r="AC43" s="28">
        <v>13.11</v>
      </c>
      <c r="AD43" s="37">
        <f t="shared" si="2"/>
        <v>4895.273999999999</v>
      </c>
      <c r="AE43" s="39">
        <f t="shared" si="17"/>
        <v>133.35714285714286</v>
      </c>
      <c r="AF43" s="28">
        <v>826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77">
        <v>0.182</v>
      </c>
      <c r="AS43" s="39">
        <f t="shared" si="18"/>
        <v>150.332</v>
      </c>
      <c r="AT43" s="39"/>
      <c r="AU43" s="27">
        <f t="shared" si="22"/>
        <v>24.271</v>
      </c>
      <c r="AV43" s="14">
        <f t="shared" si="19"/>
        <v>20047.846</v>
      </c>
      <c r="AW43" s="14">
        <f t="shared" si="4"/>
        <v>24943.120000000003</v>
      </c>
      <c r="AX43" s="10">
        <f t="shared" si="20"/>
        <v>66.80000000000001</v>
      </c>
    </row>
    <row r="44" spans="1:50" ht="12.75">
      <c r="A44" s="1">
        <v>28</v>
      </c>
      <c r="B44" s="2" t="s">
        <v>32</v>
      </c>
      <c r="C44" s="1"/>
      <c r="D44" s="61">
        <v>3577.6</v>
      </c>
      <c r="E44" s="61">
        <f t="shared" si="23"/>
        <v>341.7987096774193</v>
      </c>
      <c r="F44" s="61">
        <v>151</v>
      </c>
      <c r="G44" s="61">
        <v>34</v>
      </c>
      <c r="H44" s="72">
        <v>36.01</v>
      </c>
      <c r="I44" s="61">
        <v>2.8</v>
      </c>
      <c r="J44" s="61">
        <f t="shared" si="5"/>
        <v>117</v>
      </c>
      <c r="K44" s="61">
        <f t="shared" si="6"/>
        <v>327.59999999999997</v>
      </c>
      <c r="L44" s="61"/>
      <c r="M44" s="61"/>
      <c r="N44" s="61">
        <f t="shared" si="7"/>
        <v>0</v>
      </c>
      <c r="O44" s="61">
        <f t="shared" si="8"/>
        <v>327.59999999999997</v>
      </c>
      <c r="P44" s="72">
        <f t="shared" si="9"/>
        <v>363.60999999999996</v>
      </c>
      <c r="Q44" s="75"/>
      <c r="R44" s="73">
        <v>0.05</v>
      </c>
      <c r="S44" s="73">
        <f t="shared" si="10"/>
        <v>3577.6</v>
      </c>
      <c r="T44" s="73"/>
      <c r="U44" s="73">
        <f t="shared" si="11"/>
        <v>0</v>
      </c>
      <c r="V44" s="73">
        <f t="shared" si="12"/>
        <v>0</v>
      </c>
      <c r="W44" s="73">
        <f t="shared" si="13"/>
        <v>296.2</v>
      </c>
      <c r="X44" s="73">
        <v>296.2</v>
      </c>
      <c r="Y44" s="80">
        <f t="shared" si="14"/>
        <v>0.004139646690518784</v>
      </c>
      <c r="Z44" s="80">
        <f t="shared" si="15"/>
        <v>14.81</v>
      </c>
      <c r="AA44" s="79">
        <f>R44*W44</f>
        <v>14.81</v>
      </c>
      <c r="AB44" s="10">
        <f t="shared" si="16"/>
        <v>378.41999999999996</v>
      </c>
      <c r="AC44" s="28">
        <v>13.11</v>
      </c>
      <c r="AD44" s="37">
        <f t="shared" si="2"/>
        <v>4961.086199999999</v>
      </c>
      <c r="AE44" s="39">
        <f t="shared" si="17"/>
        <v>135.15</v>
      </c>
      <c r="AF44" s="28">
        <v>826</v>
      </c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77">
        <v>0.182</v>
      </c>
      <c r="AS44" s="39">
        <f t="shared" si="18"/>
        <v>150.332</v>
      </c>
      <c r="AT44" s="39"/>
      <c r="AU44" s="27">
        <f t="shared" si="22"/>
        <v>24.5973</v>
      </c>
      <c r="AV44" s="14">
        <f t="shared" si="19"/>
        <v>20317.3698</v>
      </c>
      <c r="AW44" s="14">
        <f t="shared" si="4"/>
        <v>25278.456</v>
      </c>
      <c r="AX44" s="10">
        <f t="shared" si="20"/>
        <v>66.8</v>
      </c>
    </row>
    <row r="45" spans="1:50" ht="12.75">
      <c r="A45" s="1">
        <v>29</v>
      </c>
      <c r="B45" s="2" t="s">
        <v>33</v>
      </c>
      <c r="C45" s="1"/>
      <c r="D45" s="61">
        <v>4470.1</v>
      </c>
      <c r="E45" s="61">
        <f t="shared" si="23"/>
        <v>0</v>
      </c>
      <c r="F45" s="61">
        <v>207</v>
      </c>
      <c r="G45" s="61">
        <v>78</v>
      </c>
      <c r="H45" s="72">
        <v>51.87</v>
      </c>
      <c r="I45" s="61">
        <v>2.8</v>
      </c>
      <c r="J45" s="61">
        <f t="shared" si="5"/>
        <v>129</v>
      </c>
      <c r="K45" s="61">
        <f t="shared" si="6"/>
        <v>361.2</v>
      </c>
      <c r="L45" s="61"/>
      <c r="M45" s="61"/>
      <c r="N45" s="61">
        <f t="shared" si="7"/>
        <v>0</v>
      </c>
      <c r="O45" s="61">
        <f t="shared" si="8"/>
        <v>361.2</v>
      </c>
      <c r="P45" s="72">
        <f t="shared" si="9"/>
        <v>413.07</v>
      </c>
      <c r="Q45" s="75"/>
      <c r="R45" s="73">
        <v>0.05</v>
      </c>
      <c r="S45" s="73">
        <f t="shared" si="10"/>
        <v>4470.1</v>
      </c>
      <c r="T45" s="73"/>
      <c r="U45" s="73">
        <f t="shared" si="11"/>
        <v>0</v>
      </c>
      <c r="V45" s="73">
        <f t="shared" si="12"/>
        <v>0</v>
      </c>
      <c r="W45" s="73">
        <f t="shared" si="13"/>
        <v>0</v>
      </c>
      <c r="X45" s="73"/>
      <c r="Y45" s="80">
        <f t="shared" si="14"/>
        <v>0</v>
      </c>
      <c r="Z45" s="80">
        <f t="shared" si="15"/>
        <v>0</v>
      </c>
      <c r="AA45" s="79"/>
      <c r="AB45" s="10"/>
      <c r="AC45" s="28">
        <v>13.11</v>
      </c>
      <c r="AD45" s="37">
        <f t="shared" si="2"/>
        <v>0</v>
      </c>
      <c r="AE45" s="39">
        <f t="shared" si="17"/>
        <v>0</v>
      </c>
      <c r="AF45" s="28">
        <v>826</v>
      </c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77">
        <v>0.182</v>
      </c>
      <c r="AS45" s="39">
        <f t="shared" si="18"/>
        <v>150.332</v>
      </c>
      <c r="AT45" s="39"/>
      <c r="AU45" s="27">
        <f t="shared" si="22"/>
        <v>0</v>
      </c>
      <c r="AV45" s="14">
        <f t="shared" si="19"/>
        <v>0</v>
      </c>
      <c r="AW45" s="14">
        <f t="shared" si="4"/>
        <v>0</v>
      </c>
      <c r="AX45" s="10" t="e">
        <f t="shared" si="20"/>
        <v>#DIV/0!</v>
      </c>
    </row>
    <row r="46" spans="1:50" ht="12.75">
      <c r="A46" s="1">
        <v>30</v>
      </c>
      <c r="B46" s="2" t="s">
        <v>35</v>
      </c>
      <c r="C46" s="1"/>
      <c r="D46" s="61">
        <v>5492.4</v>
      </c>
      <c r="E46" s="61">
        <f t="shared" si="23"/>
        <v>502.7264516129032</v>
      </c>
      <c r="F46" s="61">
        <v>211</v>
      </c>
      <c r="G46" s="61">
        <v>53</v>
      </c>
      <c r="H46" s="72">
        <v>68.65</v>
      </c>
      <c r="I46" s="61">
        <v>2.8</v>
      </c>
      <c r="J46" s="61">
        <f t="shared" si="5"/>
        <v>158</v>
      </c>
      <c r="K46" s="61">
        <f t="shared" si="6"/>
        <v>442.4</v>
      </c>
      <c r="L46" s="61"/>
      <c r="M46" s="61"/>
      <c r="N46" s="61">
        <f t="shared" si="7"/>
        <v>0</v>
      </c>
      <c r="O46" s="61">
        <f t="shared" si="8"/>
        <v>442.4</v>
      </c>
      <c r="P46" s="72">
        <f t="shared" si="9"/>
        <v>511.04999999999995</v>
      </c>
      <c r="Q46" s="75"/>
      <c r="R46" s="73">
        <v>0.06</v>
      </c>
      <c r="S46" s="73">
        <f t="shared" si="10"/>
        <v>5492.4</v>
      </c>
      <c r="T46" s="73"/>
      <c r="U46" s="73">
        <f t="shared" si="11"/>
        <v>0</v>
      </c>
      <c r="V46" s="73">
        <f t="shared" si="12"/>
        <v>0</v>
      </c>
      <c r="W46" s="73">
        <f t="shared" si="13"/>
        <v>759</v>
      </c>
      <c r="X46" s="73">
        <v>759</v>
      </c>
      <c r="Y46" s="80">
        <f t="shared" si="14"/>
        <v>0.008291457286432161</v>
      </c>
      <c r="Z46" s="80">
        <f t="shared" si="15"/>
        <v>45.54</v>
      </c>
      <c r="AA46" s="79">
        <f>R46*W46</f>
        <v>45.54</v>
      </c>
      <c r="AB46" s="10">
        <f t="shared" si="16"/>
        <v>556.5899999999999</v>
      </c>
      <c r="AC46" s="28">
        <v>13.11</v>
      </c>
      <c r="AD46" s="37">
        <f t="shared" si="2"/>
        <v>7296.894899999998</v>
      </c>
      <c r="AE46" s="39">
        <f t="shared" si="17"/>
        <v>198.78214285714284</v>
      </c>
      <c r="AF46" s="28">
        <v>826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77">
        <v>0.182</v>
      </c>
      <c r="AS46" s="39">
        <f t="shared" si="18"/>
        <v>150.332</v>
      </c>
      <c r="AT46" s="39"/>
      <c r="AU46" s="27">
        <f t="shared" si="22"/>
        <v>36.178349999999995</v>
      </c>
      <c r="AV46" s="14">
        <f t="shared" si="19"/>
        <v>29883.317099999997</v>
      </c>
      <c r="AW46" s="14">
        <f t="shared" si="4"/>
        <v>37180.21199999999</v>
      </c>
      <c r="AX46" s="10">
        <f t="shared" si="20"/>
        <v>66.8</v>
      </c>
    </row>
    <row r="47" spans="1:50" ht="12.75">
      <c r="A47" s="1">
        <v>31</v>
      </c>
      <c r="B47" s="2" t="s">
        <v>36</v>
      </c>
      <c r="C47" s="1">
        <v>28</v>
      </c>
      <c r="D47" s="61">
        <v>3213</v>
      </c>
      <c r="E47" s="61">
        <f t="shared" si="23"/>
        <v>0</v>
      </c>
      <c r="F47" s="61">
        <v>133</v>
      </c>
      <c r="G47" s="61">
        <v>26</v>
      </c>
      <c r="H47" s="72">
        <v>22.73</v>
      </c>
      <c r="I47" s="61">
        <v>2.8</v>
      </c>
      <c r="J47" s="61">
        <f t="shared" si="5"/>
        <v>107</v>
      </c>
      <c r="K47" s="61">
        <f t="shared" si="6"/>
        <v>299.59999999999997</v>
      </c>
      <c r="L47" s="61"/>
      <c r="M47" s="61"/>
      <c r="N47" s="61">
        <f t="shared" si="7"/>
        <v>0</v>
      </c>
      <c r="O47" s="61">
        <f t="shared" si="8"/>
        <v>299.59999999999997</v>
      </c>
      <c r="P47" s="72">
        <f t="shared" si="9"/>
        <v>322.33</v>
      </c>
      <c r="Q47" s="75"/>
      <c r="R47" s="73">
        <v>0.06</v>
      </c>
      <c r="S47" s="73">
        <f t="shared" si="10"/>
        <v>3213</v>
      </c>
      <c r="T47" s="73"/>
      <c r="U47" s="73">
        <f t="shared" si="11"/>
        <v>0</v>
      </c>
      <c r="V47" s="73">
        <f t="shared" si="12"/>
        <v>0</v>
      </c>
      <c r="W47" s="73">
        <f t="shared" si="13"/>
        <v>0</v>
      </c>
      <c r="X47" s="73"/>
      <c r="Y47" s="80">
        <f t="shared" si="14"/>
        <v>0</v>
      </c>
      <c r="Z47" s="80">
        <f t="shared" si="15"/>
        <v>0</v>
      </c>
      <c r="AA47" s="79"/>
      <c r="AB47" s="10"/>
      <c r="AC47" s="28">
        <v>13.11</v>
      </c>
      <c r="AD47" s="37">
        <f t="shared" si="2"/>
        <v>0</v>
      </c>
      <c r="AE47" s="39">
        <f t="shared" si="17"/>
        <v>0</v>
      </c>
      <c r="AF47" s="28">
        <v>826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77">
        <v>0.182</v>
      </c>
      <c r="AS47" s="39">
        <f t="shared" si="18"/>
        <v>150.332</v>
      </c>
      <c r="AT47" s="39"/>
      <c r="AU47" s="27">
        <f t="shared" si="22"/>
        <v>0</v>
      </c>
      <c r="AV47" s="14">
        <f t="shared" si="19"/>
        <v>0</v>
      </c>
      <c r="AW47" s="14">
        <f t="shared" si="4"/>
        <v>0</v>
      </c>
      <c r="AX47" s="10" t="e">
        <f t="shared" si="20"/>
        <v>#DIV/0!</v>
      </c>
    </row>
    <row r="48" spans="1:50" ht="12.75">
      <c r="A48" s="1">
        <v>32</v>
      </c>
      <c r="B48" s="2" t="s">
        <v>37</v>
      </c>
      <c r="C48" s="2"/>
      <c r="D48" s="61">
        <v>3277</v>
      </c>
      <c r="E48" s="61">
        <f t="shared" si="23"/>
        <v>0</v>
      </c>
      <c r="F48" s="61">
        <v>116</v>
      </c>
      <c r="G48" s="61">
        <v>52</v>
      </c>
      <c r="H48" s="72">
        <v>43.35</v>
      </c>
      <c r="I48" s="61">
        <v>2.8</v>
      </c>
      <c r="J48" s="61">
        <f t="shared" si="5"/>
        <v>64</v>
      </c>
      <c r="K48" s="61">
        <f t="shared" si="6"/>
        <v>179.2</v>
      </c>
      <c r="L48" s="61"/>
      <c r="M48" s="61"/>
      <c r="N48" s="61">
        <f t="shared" si="7"/>
        <v>0</v>
      </c>
      <c r="O48" s="61">
        <f t="shared" si="8"/>
        <v>179.2</v>
      </c>
      <c r="P48" s="72">
        <f t="shared" si="9"/>
        <v>222.767</v>
      </c>
      <c r="Q48" s="75">
        <v>0.217</v>
      </c>
      <c r="R48" s="73">
        <v>0.06</v>
      </c>
      <c r="S48" s="73">
        <f t="shared" si="10"/>
        <v>3262.9</v>
      </c>
      <c r="T48" s="73">
        <v>14.1</v>
      </c>
      <c r="U48" s="73">
        <f t="shared" si="11"/>
        <v>0</v>
      </c>
      <c r="V48" s="73">
        <f t="shared" si="12"/>
        <v>0</v>
      </c>
      <c r="W48" s="73">
        <f t="shared" si="13"/>
        <v>0</v>
      </c>
      <c r="X48" s="73"/>
      <c r="Y48" s="80">
        <f t="shared" si="14"/>
        <v>0</v>
      </c>
      <c r="Z48" s="80">
        <f t="shared" si="15"/>
        <v>0</v>
      </c>
      <c r="AA48" s="79"/>
      <c r="AB48" s="10"/>
      <c r="AC48" s="28">
        <v>13.11</v>
      </c>
      <c r="AD48" s="37">
        <f t="shared" si="2"/>
        <v>0</v>
      </c>
      <c r="AE48" s="39">
        <f t="shared" si="17"/>
        <v>0</v>
      </c>
      <c r="AF48" s="28">
        <v>826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77">
        <v>0.182</v>
      </c>
      <c r="AS48" s="39">
        <f t="shared" si="18"/>
        <v>150.332</v>
      </c>
      <c r="AT48" s="39"/>
      <c r="AU48" s="27">
        <f t="shared" si="22"/>
        <v>0</v>
      </c>
      <c r="AV48" s="14">
        <f t="shared" si="19"/>
        <v>0</v>
      </c>
      <c r="AW48" s="14">
        <f t="shared" si="4"/>
        <v>0</v>
      </c>
      <c r="AX48" s="10" t="e">
        <f t="shared" si="20"/>
        <v>#DIV/0!</v>
      </c>
    </row>
    <row r="49" spans="1:50" ht="12.75">
      <c r="A49" s="1">
        <v>33</v>
      </c>
      <c r="B49" s="2" t="s">
        <v>38</v>
      </c>
      <c r="C49" s="2"/>
      <c r="D49" s="61">
        <v>3237.8</v>
      </c>
      <c r="E49" s="61">
        <f t="shared" si="23"/>
        <v>0</v>
      </c>
      <c r="F49" s="61">
        <v>107</v>
      </c>
      <c r="G49" s="61">
        <v>33</v>
      </c>
      <c r="H49" s="72">
        <v>28.23</v>
      </c>
      <c r="I49" s="61">
        <v>2.8</v>
      </c>
      <c r="J49" s="61">
        <f t="shared" si="5"/>
        <v>74</v>
      </c>
      <c r="K49" s="61">
        <f t="shared" si="6"/>
        <v>207.2</v>
      </c>
      <c r="L49" s="61"/>
      <c r="M49" s="61"/>
      <c r="N49" s="61">
        <f t="shared" si="7"/>
        <v>0</v>
      </c>
      <c r="O49" s="61">
        <f t="shared" si="8"/>
        <v>207.2</v>
      </c>
      <c r="P49" s="72">
        <f t="shared" si="9"/>
        <v>235.61299999999997</v>
      </c>
      <c r="Q49" s="75">
        <v>0.183</v>
      </c>
      <c r="R49" s="73">
        <v>0.06</v>
      </c>
      <c r="S49" s="73">
        <f t="shared" si="10"/>
        <v>3237.8</v>
      </c>
      <c r="T49" s="73"/>
      <c r="U49" s="73">
        <f t="shared" si="11"/>
        <v>0</v>
      </c>
      <c r="V49" s="73">
        <f t="shared" si="12"/>
        <v>0</v>
      </c>
      <c r="W49" s="73">
        <f t="shared" si="13"/>
        <v>0</v>
      </c>
      <c r="X49" s="73"/>
      <c r="Y49" s="80">
        <f t="shared" si="14"/>
        <v>0</v>
      </c>
      <c r="Z49" s="80">
        <f t="shared" si="15"/>
        <v>0</v>
      </c>
      <c r="AA49" s="79"/>
      <c r="AB49" s="10"/>
      <c r="AC49" s="28">
        <v>13.11</v>
      </c>
      <c r="AD49" s="37">
        <f t="shared" si="2"/>
        <v>0</v>
      </c>
      <c r="AE49" s="39">
        <f t="shared" si="17"/>
        <v>0</v>
      </c>
      <c r="AF49" s="28">
        <v>826</v>
      </c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77">
        <v>0.182</v>
      </c>
      <c r="AS49" s="39">
        <f t="shared" si="18"/>
        <v>150.332</v>
      </c>
      <c r="AT49" s="39"/>
      <c r="AU49" s="27">
        <f t="shared" si="22"/>
        <v>0</v>
      </c>
      <c r="AV49" s="14">
        <f t="shared" si="19"/>
        <v>0</v>
      </c>
      <c r="AW49" s="14">
        <f t="shared" si="4"/>
        <v>0</v>
      </c>
      <c r="AX49" s="10" t="e">
        <f t="shared" si="20"/>
        <v>#DIV/0!</v>
      </c>
    </row>
    <row r="50" spans="1:50" ht="12.75">
      <c r="A50" s="1">
        <v>34</v>
      </c>
      <c r="B50" s="2" t="s">
        <v>39</v>
      </c>
      <c r="C50" s="2"/>
      <c r="D50" s="61">
        <v>3304</v>
      </c>
      <c r="E50" s="61">
        <f t="shared" si="23"/>
        <v>371.78761290322575</v>
      </c>
      <c r="F50" s="61">
        <v>152</v>
      </c>
      <c r="G50" s="61">
        <v>19</v>
      </c>
      <c r="H50" s="72">
        <v>12.3</v>
      </c>
      <c r="I50" s="61">
        <v>2.8</v>
      </c>
      <c r="J50" s="61">
        <f t="shared" si="5"/>
        <v>133</v>
      </c>
      <c r="K50" s="61">
        <f t="shared" si="6"/>
        <v>372.4</v>
      </c>
      <c r="L50" s="61"/>
      <c r="M50" s="61"/>
      <c r="N50" s="61">
        <f t="shared" si="7"/>
        <v>0</v>
      </c>
      <c r="O50" s="61">
        <f t="shared" si="8"/>
        <v>372.4</v>
      </c>
      <c r="P50" s="72">
        <f t="shared" si="9"/>
        <v>384.7</v>
      </c>
      <c r="Q50" s="75"/>
      <c r="R50" s="73">
        <v>0.06</v>
      </c>
      <c r="S50" s="73">
        <f t="shared" si="10"/>
        <v>3284.7</v>
      </c>
      <c r="T50" s="73">
        <v>19.3</v>
      </c>
      <c r="U50" s="73">
        <f t="shared" si="11"/>
        <v>0.1572622881355932</v>
      </c>
      <c r="V50" s="73">
        <f t="shared" si="12"/>
        <v>2.62103813559322</v>
      </c>
      <c r="W50" s="73">
        <f t="shared" si="13"/>
        <v>446.0789618644068</v>
      </c>
      <c r="X50" s="73">
        <v>448.7</v>
      </c>
      <c r="Y50" s="80">
        <f t="shared" si="14"/>
        <v>0.008148305084745762</v>
      </c>
      <c r="Z50" s="80">
        <f t="shared" si="15"/>
        <v>26.921999999999997</v>
      </c>
      <c r="AA50" s="79">
        <f>R50*W50</f>
        <v>26.764737711864406</v>
      </c>
      <c r="AB50" s="10">
        <f t="shared" si="16"/>
        <v>411.62199999999996</v>
      </c>
      <c r="AC50" s="28">
        <v>13.11</v>
      </c>
      <c r="AD50" s="37">
        <f t="shared" si="2"/>
        <v>5396.364419999999</v>
      </c>
      <c r="AE50" s="39">
        <f t="shared" si="17"/>
        <v>147.00785714285715</v>
      </c>
      <c r="AF50" s="28">
        <v>826</v>
      </c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77">
        <v>0.182</v>
      </c>
      <c r="AS50" s="39">
        <f t="shared" si="18"/>
        <v>150.332</v>
      </c>
      <c r="AT50" s="39"/>
      <c r="AU50" s="27">
        <f t="shared" si="22"/>
        <v>26.75543</v>
      </c>
      <c r="AV50" s="14">
        <f t="shared" si="19"/>
        <v>22099.98518</v>
      </c>
      <c r="AW50" s="14">
        <f t="shared" si="4"/>
        <v>27496.349599999998</v>
      </c>
      <c r="AX50" s="10">
        <f t="shared" si="20"/>
        <v>66.8</v>
      </c>
    </row>
    <row r="51" spans="1:50" ht="12.75">
      <c r="A51" s="1">
        <v>35</v>
      </c>
      <c r="B51" s="2" t="s">
        <v>40</v>
      </c>
      <c r="C51" s="2"/>
      <c r="D51" s="61">
        <v>3303.3</v>
      </c>
      <c r="E51" s="61">
        <f t="shared" si="23"/>
        <v>0</v>
      </c>
      <c r="F51" s="61">
        <v>139</v>
      </c>
      <c r="G51" s="61">
        <v>51</v>
      </c>
      <c r="H51" s="72">
        <v>40.06</v>
      </c>
      <c r="I51" s="61">
        <v>2.8</v>
      </c>
      <c r="J51" s="61">
        <f t="shared" si="5"/>
        <v>88</v>
      </c>
      <c r="K51" s="61">
        <f t="shared" si="6"/>
        <v>246.39999999999998</v>
      </c>
      <c r="L51" s="61"/>
      <c r="M51" s="61"/>
      <c r="N51" s="61">
        <f t="shared" si="7"/>
        <v>0</v>
      </c>
      <c r="O51" s="61">
        <f t="shared" si="8"/>
        <v>246.39999999999998</v>
      </c>
      <c r="P51" s="72">
        <f t="shared" si="9"/>
        <v>286.677</v>
      </c>
      <c r="Q51" s="75">
        <v>0.217</v>
      </c>
      <c r="R51" s="73">
        <v>0.06</v>
      </c>
      <c r="S51" s="73">
        <f t="shared" si="10"/>
        <v>3284.2000000000003</v>
      </c>
      <c r="T51" s="73">
        <v>19.1</v>
      </c>
      <c r="U51" s="73">
        <f t="shared" si="11"/>
        <v>0</v>
      </c>
      <c r="V51" s="73">
        <f t="shared" si="12"/>
        <v>0</v>
      </c>
      <c r="W51" s="73">
        <f t="shared" si="13"/>
        <v>0</v>
      </c>
      <c r="X51" s="73"/>
      <c r="Y51" s="80">
        <f t="shared" si="14"/>
        <v>0</v>
      </c>
      <c r="Z51" s="80">
        <f t="shared" si="15"/>
        <v>0</v>
      </c>
      <c r="AA51" s="79"/>
      <c r="AB51" s="10"/>
      <c r="AC51" s="28">
        <v>13.11</v>
      </c>
      <c r="AD51" s="37">
        <f t="shared" si="2"/>
        <v>0</v>
      </c>
      <c r="AE51" s="39">
        <f t="shared" si="17"/>
        <v>0</v>
      </c>
      <c r="AF51" s="28">
        <v>826</v>
      </c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77">
        <v>0.182</v>
      </c>
      <c r="AS51" s="39">
        <f t="shared" si="18"/>
        <v>150.332</v>
      </c>
      <c r="AT51" s="39"/>
      <c r="AU51" s="27">
        <f t="shared" si="22"/>
        <v>0</v>
      </c>
      <c r="AV51" s="14">
        <f t="shared" si="19"/>
        <v>0</v>
      </c>
      <c r="AW51" s="14">
        <f t="shared" si="4"/>
        <v>0</v>
      </c>
      <c r="AX51" s="10" t="e">
        <f t="shared" si="20"/>
        <v>#DIV/0!</v>
      </c>
    </row>
    <row r="52" spans="1:50" ht="12.75">
      <c r="A52" s="1">
        <v>36</v>
      </c>
      <c r="B52" s="2" t="s">
        <v>41</v>
      </c>
      <c r="C52" s="2"/>
      <c r="D52" s="61">
        <v>2706.2</v>
      </c>
      <c r="E52" s="61">
        <f t="shared" si="23"/>
        <v>0</v>
      </c>
      <c r="F52" s="61">
        <v>110</v>
      </c>
      <c r="G52" s="61">
        <v>22</v>
      </c>
      <c r="H52" s="72">
        <v>8.94</v>
      </c>
      <c r="I52" s="61">
        <v>2.8</v>
      </c>
      <c r="J52" s="61">
        <f t="shared" si="5"/>
        <v>88</v>
      </c>
      <c r="K52" s="61">
        <f t="shared" si="6"/>
        <v>246.39999999999998</v>
      </c>
      <c r="L52" s="61"/>
      <c r="M52" s="61"/>
      <c r="N52" s="61">
        <f t="shared" si="7"/>
        <v>0</v>
      </c>
      <c r="O52" s="61">
        <f t="shared" si="8"/>
        <v>246.39999999999998</v>
      </c>
      <c r="P52" s="72">
        <f t="shared" si="9"/>
        <v>255.33999999999997</v>
      </c>
      <c r="Q52" s="75"/>
      <c r="R52" s="73">
        <v>0.06</v>
      </c>
      <c r="S52" s="73">
        <f t="shared" si="10"/>
        <v>2706.2</v>
      </c>
      <c r="T52" s="73"/>
      <c r="U52" s="73">
        <f t="shared" si="11"/>
        <v>0</v>
      </c>
      <c r="V52" s="73">
        <f t="shared" si="12"/>
        <v>0</v>
      </c>
      <c r="W52" s="73">
        <f t="shared" si="13"/>
        <v>0</v>
      </c>
      <c r="X52" s="73"/>
      <c r="Y52" s="80">
        <f t="shared" si="14"/>
        <v>0</v>
      </c>
      <c r="Z52" s="80">
        <f t="shared" si="15"/>
        <v>0</v>
      </c>
      <c r="AA52" s="79"/>
      <c r="AB52" s="10"/>
      <c r="AC52" s="28">
        <v>13.11</v>
      </c>
      <c r="AD52" s="37">
        <f t="shared" si="2"/>
        <v>0</v>
      </c>
      <c r="AE52" s="39">
        <f t="shared" si="17"/>
        <v>0</v>
      </c>
      <c r="AF52" s="28">
        <v>826</v>
      </c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77">
        <v>0.182</v>
      </c>
      <c r="AS52" s="39">
        <f t="shared" si="18"/>
        <v>150.332</v>
      </c>
      <c r="AT52" s="39"/>
      <c r="AU52" s="27">
        <f t="shared" si="22"/>
        <v>0</v>
      </c>
      <c r="AV52" s="14">
        <f t="shared" si="19"/>
        <v>0</v>
      </c>
      <c r="AW52" s="14">
        <f t="shared" si="4"/>
        <v>0</v>
      </c>
      <c r="AX52" s="10" t="e">
        <f t="shared" si="20"/>
        <v>#DIV/0!</v>
      </c>
    </row>
    <row r="53" spans="1:50" ht="12.75">
      <c r="A53" s="1">
        <v>37</v>
      </c>
      <c r="B53" s="2" t="s">
        <v>42</v>
      </c>
      <c r="C53" s="2"/>
      <c r="D53" s="61">
        <v>2771.6</v>
      </c>
      <c r="E53" s="61">
        <f t="shared" si="23"/>
        <v>0</v>
      </c>
      <c r="F53" s="61">
        <v>119</v>
      </c>
      <c r="G53" s="61">
        <v>54</v>
      </c>
      <c r="H53" s="72">
        <v>69.77</v>
      </c>
      <c r="I53" s="61">
        <v>2.8</v>
      </c>
      <c r="J53" s="61">
        <f t="shared" si="5"/>
        <v>65</v>
      </c>
      <c r="K53" s="61">
        <f t="shared" si="6"/>
        <v>182</v>
      </c>
      <c r="L53" s="61"/>
      <c r="M53" s="61"/>
      <c r="N53" s="61">
        <f t="shared" si="7"/>
        <v>0</v>
      </c>
      <c r="O53" s="61">
        <f t="shared" si="8"/>
        <v>182</v>
      </c>
      <c r="P53" s="72">
        <f t="shared" si="9"/>
        <v>251.76999999999998</v>
      </c>
      <c r="Q53" s="75"/>
      <c r="R53" s="73">
        <v>0.06</v>
      </c>
      <c r="S53" s="73">
        <f t="shared" si="10"/>
        <v>2771.6</v>
      </c>
      <c r="T53" s="73"/>
      <c r="U53" s="73">
        <f t="shared" si="11"/>
        <v>0</v>
      </c>
      <c r="V53" s="73">
        <f t="shared" si="12"/>
        <v>0</v>
      </c>
      <c r="W53" s="73">
        <f t="shared" si="13"/>
        <v>0</v>
      </c>
      <c r="X53" s="73"/>
      <c r="Y53" s="80">
        <f t="shared" si="14"/>
        <v>0</v>
      </c>
      <c r="Z53" s="80">
        <f t="shared" si="15"/>
        <v>0</v>
      </c>
      <c r="AA53" s="79"/>
      <c r="AB53" s="10"/>
      <c r="AC53" s="28">
        <v>13.11</v>
      </c>
      <c r="AD53" s="37">
        <f t="shared" si="2"/>
        <v>0</v>
      </c>
      <c r="AE53" s="39">
        <f t="shared" si="17"/>
        <v>0</v>
      </c>
      <c r="AF53" s="28">
        <v>826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77">
        <v>0.182</v>
      </c>
      <c r="AS53" s="39">
        <f t="shared" si="18"/>
        <v>150.332</v>
      </c>
      <c r="AT53" s="39"/>
      <c r="AU53" s="27">
        <f t="shared" si="22"/>
        <v>0</v>
      </c>
      <c r="AV53" s="14">
        <f t="shared" si="19"/>
        <v>0</v>
      </c>
      <c r="AW53" s="14">
        <f t="shared" si="4"/>
        <v>0</v>
      </c>
      <c r="AX53" s="10" t="e">
        <f t="shared" si="20"/>
        <v>#DIV/0!</v>
      </c>
    </row>
    <row r="54" spans="1:50" ht="12.75">
      <c r="A54" s="1">
        <v>38</v>
      </c>
      <c r="B54" s="4" t="s">
        <v>43</v>
      </c>
      <c r="C54" s="4"/>
      <c r="D54" s="61">
        <v>3045.4</v>
      </c>
      <c r="E54" s="61">
        <f t="shared" si="23"/>
        <v>0</v>
      </c>
      <c r="F54" s="61">
        <v>132</v>
      </c>
      <c r="G54" s="61">
        <v>26</v>
      </c>
      <c r="H54" s="72">
        <v>8.81</v>
      </c>
      <c r="I54" s="61">
        <v>2.8</v>
      </c>
      <c r="J54" s="61">
        <f t="shared" si="5"/>
        <v>106</v>
      </c>
      <c r="K54" s="61">
        <f t="shared" si="6"/>
        <v>296.79999999999995</v>
      </c>
      <c r="L54" s="61"/>
      <c r="M54" s="61"/>
      <c r="N54" s="61">
        <f t="shared" si="7"/>
        <v>0</v>
      </c>
      <c r="O54" s="61">
        <f t="shared" si="8"/>
        <v>296.79999999999995</v>
      </c>
      <c r="P54" s="72">
        <f t="shared" si="9"/>
        <v>307.24499999999995</v>
      </c>
      <c r="Q54" s="75">
        <v>1.635</v>
      </c>
      <c r="R54" s="73">
        <v>0.05</v>
      </c>
      <c r="S54" s="73">
        <f t="shared" si="10"/>
        <v>2901.1</v>
      </c>
      <c r="T54" s="73">
        <v>144.3</v>
      </c>
      <c r="U54" s="73">
        <f t="shared" si="11"/>
        <v>0</v>
      </c>
      <c r="V54" s="73">
        <f t="shared" si="12"/>
        <v>0</v>
      </c>
      <c r="W54" s="73">
        <f t="shared" si="13"/>
        <v>0</v>
      </c>
      <c r="X54" s="73"/>
      <c r="Y54" s="80">
        <f t="shared" si="14"/>
        <v>0</v>
      </c>
      <c r="Z54" s="80">
        <f t="shared" si="15"/>
        <v>0</v>
      </c>
      <c r="AA54" s="79"/>
      <c r="AB54" s="10"/>
      <c r="AC54" s="28">
        <v>13.11</v>
      </c>
      <c r="AD54" s="37">
        <f t="shared" si="2"/>
        <v>0</v>
      </c>
      <c r="AE54" s="39">
        <f t="shared" si="17"/>
        <v>0</v>
      </c>
      <c r="AF54" s="28">
        <v>826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77">
        <v>0.182</v>
      </c>
      <c r="AS54" s="39">
        <f t="shared" si="18"/>
        <v>150.332</v>
      </c>
      <c r="AT54" s="39"/>
      <c r="AU54" s="27">
        <f t="shared" si="22"/>
        <v>0</v>
      </c>
      <c r="AV54" s="14">
        <f t="shared" si="19"/>
        <v>0</v>
      </c>
      <c r="AW54" s="14">
        <f t="shared" si="4"/>
        <v>0</v>
      </c>
      <c r="AX54" s="10" t="e">
        <f t="shared" si="20"/>
        <v>#DIV/0!</v>
      </c>
    </row>
    <row r="55" spans="1:50" ht="12" customHeight="1">
      <c r="A55" s="93">
        <v>39</v>
      </c>
      <c r="B55" s="4" t="s">
        <v>44</v>
      </c>
      <c r="C55" s="4"/>
      <c r="D55" s="61">
        <v>3038.7</v>
      </c>
      <c r="E55" s="61">
        <f t="shared" si="23"/>
        <v>0</v>
      </c>
      <c r="F55" s="61">
        <v>124</v>
      </c>
      <c r="G55" s="61">
        <v>14</v>
      </c>
      <c r="H55" s="72">
        <v>6</v>
      </c>
      <c r="I55" s="61">
        <v>2.8</v>
      </c>
      <c r="J55" s="61">
        <f t="shared" si="5"/>
        <v>110</v>
      </c>
      <c r="K55" s="61">
        <f t="shared" si="6"/>
        <v>308</v>
      </c>
      <c r="L55" s="61"/>
      <c r="M55" s="61"/>
      <c r="N55" s="61">
        <f t="shared" si="7"/>
        <v>0</v>
      </c>
      <c r="O55" s="61">
        <f t="shared" si="8"/>
        <v>308</v>
      </c>
      <c r="P55" s="72">
        <f t="shared" si="9"/>
        <v>314.214</v>
      </c>
      <c r="Q55" s="75">
        <v>0.214</v>
      </c>
      <c r="R55" s="73">
        <v>0.05</v>
      </c>
      <c r="S55" s="73">
        <f t="shared" si="10"/>
        <v>2895.7999999999997</v>
      </c>
      <c r="T55" s="73">
        <v>142.9</v>
      </c>
      <c r="U55" s="73">
        <f t="shared" si="11"/>
        <v>0</v>
      </c>
      <c r="V55" s="73">
        <f t="shared" si="12"/>
        <v>0</v>
      </c>
      <c r="W55" s="73">
        <f t="shared" si="13"/>
        <v>0</v>
      </c>
      <c r="X55" s="73"/>
      <c r="Y55" s="80">
        <f t="shared" si="14"/>
        <v>0</v>
      </c>
      <c r="Z55" s="80">
        <f t="shared" si="15"/>
        <v>0</v>
      </c>
      <c r="AA55" s="79"/>
      <c r="AB55" s="10"/>
      <c r="AC55" s="28">
        <v>13.11</v>
      </c>
      <c r="AD55" s="37">
        <f t="shared" si="2"/>
        <v>0</v>
      </c>
      <c r="AE55" s="39">
        <f t="shared" si="17"/>
        <v>0</v>
      </c>
      <c r="AF55" s="28">
        <v>826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77">
        <v>0.182</v>
      </c>
      <c r="AS55" s="39">
        <f t="shared" si="18"/>
        <v>150.332</v>
      </c>
      <c r="AT55" s="39"/>
      <c r="AU55" s="27">
        <f t="shared" si="22"/>
        <v>0</v>
      </c>
      <c r="AV55" s="14">
        <f t="shared" si="19"/>
        <v>0</v>
      </c>
      <c r="AW55" s="14">
        <f t="shared" si="4"/>
        <v>0</v>
      </c>
      <c r="AX55" s="10" t="e">
        <f t="shared" si="20"/>
        <v>#DIV/0!</v>
      </c>
    </row>
    <row r="56" spans="1:51" ht="12.75" hidden="1">
      <c r="A56" s="94"/>
      <c r="B56" s="4" t="s">
        <v>57</v>
      </c>
      <c r="C56" s="4"/>
      <c r="D56" s="61">
        <v>142.9</v>
      </c>
      <c r="E56" s="61">
        <f t="shared" si="23"/>
        <v>0</v>
      </c>
      <c r="F56" s="61"/>
      <c r="G56" s="61"/>
      <c r="H56" s="72"/>
      <c r="I56" s="61">
        <v>2.8</v>
      </c>
      <c r="J56" s="61">
        <f t="shared" si="5"/>
        <v>0</v>
      </c>
      <c r="K56" s="61">
        <f t="shared" si="6"/>
        <v>0</v>
      </c>
      <c r="L56" s="61"/>
      <c r="M56" s="61"/>
      <c r="N56" s="61">
        <f t="shared" si="7"/>
        <v>0</v>
      </c>
      <c r="O56" s="61">
        <f t="shared" si="8"/>
        <v>0</v>
      </c>
      <c r="P56" s="72">
        <f t="shared" si="9"/>
        <v>0</v>
      </c>
      <c r="Q56" s="75"/>
      <c r="R56" s="73">
        <v>0.05</v>
      </c>
      <c r="S56" s="73">
        <f t="shared" si="10"/>
        <v>142.9</v>
      </c>
      <c r="T56" s="73"/>
      <c r="U56" s="73">
        <f t="shared" si="11"/>
        <v>0</v>
      </c>
      <c r="V56" s="73">
        <f t="shared" si="12"/>
        <v>0</v>
      </c>
      <c r="W56" s="73">
        <f t="shared" si="13"/>
        <v>0</v>
      </c>
      <c r="X56" s="73"/>
      <c r="Y56" s="80">
        <f t="shared" si="14"/>
        <v>0</v>
      </c>
      <c r="Z56" s="80">
        <f t="shared" si="15"/>
        <v>0</v>
      </c>
      <c r="AA56" s="79"/>
      <c r="AB56" s="10"/>
      <c r="AC56" s="28">
        <v>13.11</v>
      </c>
      <c r="AD56" s="37">
        <f t="shared" si="2"/>
        <v>0</v>
      </c>
      <c r="AE56" s="39">
        <f t="shared" si="17"/>
        <v>0</v>
      </c>
      <c r="AF56" s="28">
        <v>826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77">
        <v>0.182</v>
      </c>
      <c r="AS56" s="39">
        <f t="shared" si="18"/>
        <v>150.332</v>
      </c>
      <c r="AT56" s="39"/>
      <c r="AU56" s="27">
        <f t="shared" si="22"/>
        <v>0</v>
      </c>
      <c r="AV56" s="14">
        <f t="shared" si="19"/>
        <v>0</v>
      </c>
      <c r="AW56" s="14">
        <f t="shared" si="4"/>
        <v>0</v>
      </c>
      <c r="AX56" s="10" t="e">
        <f t="shared" si="20"/>
        <v>#DIV/0!</v>
      </c>
      <c r="AY56" t="s">
        <v>71</v>
      </c>
    </row>
    <row r="57" spans="1:50" ht="12.75">
      <c r="A57" s="3">
        <v>40</v>
      </c>
      <c r="B57" s="2" t="s">
        <v>45</v>
      </c>
      <c r="C57" s="2"/>
      <c r="D57" s="61">
        <v>2527.8</v>
      </c>
      <c r="E57" s="61">
        <f t="shared" si="23"/>
        <v>0</v>
      </c>
      <c r="F57" s="61">
        <v>117</v>
      </c>
      <c r="G57" s="61">
        <v>17</v>
      </c>
      <c r="H57" s="72">
        <v>8.61</v>
      </c>
      <c r="I57" s="61">
        <v>2.8</v>
      </c>
      <c r="J57" s="61">
        <f t="shared" si="5"/>
        <v>100</v>
      </c>
      <c r="K57" s="61">
        <f t="shared" si="6"/>
        <v>280</v>
      </c>
      <c r="L57" s="61"/>
      <c r="M57" s="61"/>
      <c r="N57" s="61">
        <f t="shared" si="7"/>
        <v>0</v>
      </c>
      <c r="O57" s="61">
        <f t="shared" si="8"/>
        <v>280</v>
      </c>
      <c r="P57" s="72">
        <f t="shared" si="9"/>
        <v>288.61</v>
      </c>
      <c r="Q57" s="75"/>
      <c r="R57" s="73">
        <v>0.04</v>
      </c>
      <c r="S57" s="73">
        <f t="shared" si="10"/>
        <v>2278.9</v>
      </c>
      <c r="T57" s="73">
        <v>248.9</v>
      </c>
      <c r="U57" s="73">
        <f t="shared" si="11"/>
        <v>0</v>
      </c>
      <c r="V57" s="73">
        <f t="shared" si="12"/>
        <v>0</v>
      </c>
      <c r="W57" s="73">
        <f t="shared" si="13"/>
        <v>0</v>
      </c>
      <c r="X57" s="73"/>
      <c r="Y57" s="80">
        <f t="shared" si="14"/>
        <v>0</v>
      </c>
      <c r="Z57" s="80">
        <f t="shared" si="15"/>
        <v>0</v>
      </c>
      <c r="AA57" s="79"/>
      <c r="AB57" s="10"/>
      <c r="AC57" s="28">
        <v>13.11</v>
      </c>
      <c r="AD57" s="37">
        <f t="shared" si="2"/>
        <v>0</v>
      </c>
      <c r="AE57" s="39">
        <f t="shared" si="17"/>
        <v>0</v>
      </c>
      <c r="AF57" s="28">
        <v>826</v>
      </c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77">
        <v>0.182</v>
      </c>
      <c r="AS57" s="39">
        <f t="shared" si="18"/>
        <v>150.332</v>
      </c>
      <c r="AT57" s="39"/>
      <c r="AU57" s="27">
        <f t="shared" si="22"/>
        <v>0</v>
      </c>
      <c r="AV57" s="14">
        <f t="shared" si="19"/>
        <v>0</v>
      </c>
      <c r="AW57" s="14">
        <f t="shared" si="4"/>
        <v>0</v>
      </c>
      <c r="AX57" s="10" t="e">
        <f t="shared" si="20"/>
        <v>#DIV/0!</v>
      </c>
    </row>
    <row r="58" spans="1:50" ht="12.75">
      <c r="A58" s="1">
        <v>41</v>
      </c>
      <c r="B58" s="2" t="s">
        <v>46</v>
      </c>
      <c r="C58" s="2"/>
      <c r="D58" s="62">
        <v>3399.5</v>
      </c>
      <c r="E58" s="61">
        <f t="shared" si="23"/>
        <v>0</v>
      </c>
      <c r="F58" s="61">
        <v>145</v>
      </c>
      <c r="G58" s="61">
        <v>33</v>
      </c>
      <c r="H58" s="72">
        <v>21.3</v>
      </c>
      <c r="I58" s="61">
        <v>2.8</v>
      </c>
      <c r="J58" s="61">
        <f t="shared" si="5"/>
        <v>112</v>
      </c>
      <c r="K58" s="61">
        <f t="shared" si="6"/>
        <v>313.59999999999997</v>
      </c>
      <c r="L58" s="61"/>
      <c r="M58" s="61"/>
      <c r="N58" s="61">
        <f t="shared" si="7"/>
        <v>0</v>
      </c>
      <c r="O58" s="61">
        <f t="shared" si="8"/>
        <v>313.59999999999997</v>
      </c>
      <c r="P58" s="72">
        <f t="shared" si="9"/>
        <v>334.9</v>
      </c>
      <c r="Q58" s="75"/>
      <c r="R58" s="73">
        <v>0.05</v>
      </c>
      <c r="S58" s="73">
        <f t="shared" si="10"/>
        <v>3342</v>
      </c>
      <c r="T58" s="73">
        <v>57.5</v>
      </c>
      <c r="U58" s="73">
        <f t="shared" si="11"/>
        <v>0</v>
      </c>
      <c r="V58" s="73">
        <f t="shared" si="12"/>
        <v>0</v>
      </c>
      <c r="W58" s="73">
        <f t="shared" si="13"/>
        <v>0</v>
      </c>
      <c r="X58" s="73"/>
      <c r="Y58" s="80">
        <f t="shared" si="14"/>
        <v>0</v>
      </c>
      <c r="Z58" s="80">
        <f t="shared" si="15"/>
        <v>0</v>
      </c>
      <c r="AA58" s="79"/>
      <c r="AB58" s="10"/>
      <c r="AC58" s="28">
        <v>13.11</v>
      </c>
      <c r="AD58" s="37">
        <f t="shared" si="2"/>
        <v>0</v>
      </c>
      <c r="AE58" s="39">
        <f t="shared" si="17"/>
        <v>0</v>
      </c>
      <c r="AF58" s="28">
        <v>826</v>
      </c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77">
        <v>0.182</v>
      </c>
      <c r="AS58" s="39">
        <f t="shared" si="18"/>
        <v>150.332</v>
      </c>
      <c r="AT58" s="39"/>
      <c r="AU58" s="27">
        <f t="shared" si="22"/>
        <v>0</v>
      </c>
      <c r="AV58" s="14">
        <f t="shared" si="19"/>
        <v>0</v>
      </c>
      <c r="AW58" s="14">
        <f t="shared" si="4"/>
        <v>0</v>
      </c>
      <c r="AX58" s="10" t="e">
        <f t="shared" si="20"/>
        <v>#DIV/0!</v>
      </c>
    </row>
    <row r="59" spans="1:50" ht="12.75">
      <c r="A59" s="1">
        <v>42</v>
      </c>
      <c r="B59" s="2" t="s">
        <v>47</v>
      </c>
      <c r="C59" s="2"/>
      <c r="D59" s="62">
        <v>3899.3</v>
      </c>
      <c r="E59" s="61">
        <f t="shared" si="23"/>
        <v>266.0695483870968</v>
      </c>
      <c r="F59" s="61">
        <v>114</v>
      </c>
      <c r="G59" s="61">
        <v>35</v>
      </c>
      <c r="H59" s="72">
        <v>25.14</v>
      </c>
      <c r="I59" s="61">
        <v>2.8</v>
      </c>
      <c r="J59" s="61">
        <f t="shared" si="5"/>
        <v>79</v>
      </c>
      <c r="K59" s="61">
        <f t="shared" si="6"/>
        <v>221.2</v>
      </c>
      <c r="L59" s="61"/>
      <c r="M59" s="61"/>
      <c r="N59" s="61">
        <f t="shared" si="7"/>
        <v>0</v>
      </c>
      <c r="O59" s="61">
        <f t="shared" si="8"/>
        <v>221.2</v>
      </c>
      <c r="P59" s="72">
        <f t="shared" si="9"/>
        <v>246.33999999999997</v>
      </c>
      <c r="Q59" s="75"/>
      <c r="R59" s="73">
        <v>0.07</v>
      </c>
      <c r="S59" s="73">
        <f t="shared" si="10"/>
        <v>3899.3</v>
      </c>
      <c r="T59" s="73"/>
      <c r="U59" s="73">
        <f t="shared" si="11"/>
        <v>0</v>
      </c>
      <c r="V59" s="73">
        <f t="shared" si="12"/>
        <v>0</v>
      </c>
      <c r="W59" s="73">
        <f t="shared" si="13"/>
        <v>689.1</v>
      </c>
      <c r="X59" s="73">
        <v>689.1</v>
      </c>
      <c r="Y59" s="80">
        <f t="shared" si="14"/>
        <v>0.012370681917267203</v>
      </c>
      <c r="Z59" s="80">
        <f t="shared" si="15"/>
        <v>48.23700000000001</v>
      </c>
      <c r="AA59" s="79">
        <f>R59*W59</f>
        <v>48.23700000000001</v>
      </c>
      <c r="AB59" s="10">
        <f t="shared" si="16"/>
        <v>294.577</v>
      </c>
      <c r="AC59" s="28">
        <v>13.11</v>
      </c>
      <c r="AD59" s="37">
        <f t="shared" si="2"/>
        <v>3861.90447</v>
      </c>
      <c r="AE59" s="39">
        <f t="shared" si="17"/>
        <v>105.20607142857143</v>
      </c>
      <c r="AF59" s="28">
        <v>826</v>
      </c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77">
        <v>0.182</v>
      </c>
      <c r="AS59" s="39">
        <f t="shared" si="18"/>
        <v>150.332</v>
      </c>
      <c r="AT59" s="39"/>
      <c r="AU59" s="27">
        <f t="shared" si="22"/>
        <v>19.147505</v>
      </c>
      <c r="AV59" s="14">
        <f t="shared" si="19"/>
        <v>15815.839129999998</v>
      </c>
      <c r="AW59" s="14">
        <f t="shared" si="4"/>
        <v>19677.743599999998</v>
      </c>
      <c r="AX59" s="10">
        <f t="shared" si="20"/>
        <v>66.8</v>
      </c>
    </row>
    <row r="60" spans="1:50" ht="12.75">
      <c r="A60" s="1">
        <v>43</v>
      </c>
      <c r="B60" s="2" t="s">
        <v>48</v>
      </c>
      <c r="C60" s="2"/>
      <c r="D60" s="61">
        <v>3870.1</v>
      </c>
      <c r="E60" s="61">
        <f t="shared" si="23"/>
        <v>0</v>
      </c>
      <c r="F60" s="61">
        <v>137</v>
      </c>
      <c r="G60" s="61">
        <v>30</v>
      </c>
      <c r="H60" s="72">
        <v>18.43</v>
      </c>
      <c r="I60" s="61">
        <v>2.8</v>
      </c>
      <c r="J60" s="61">
        <f t="shared" si="5"/>
        <v>107</v>
      </c>
      <c r="K60" s="61">
        <f t="shared" si="6"/>
        <v>299.59999999999997</v>
      </c>
      <c r="L60" s="61"/>
      <c r="M60" s="61"/>
      <c r="N60" s="61">
        <f t="shared" si="7"/>
        <v>0</v>
      </c>
      <c r="O60" s="61">
        <f t="shared" si="8"/>
        <v>299.59999999999997</v>
      </c>
      <c r="P60" s="72">
        <f t="shared" si="9"/>
        <v>318.03</v>
      </c>
      <c r="Q60" s="75"/>
      <c r="R60" s="73">
        <v>0.07</v>
      </c>
      <c r="S60" s="73">
        <f t="shared" si="10"/>
        <v>3870.1</v>
      </c>
      <c r="T60" s="73"/>
      <c r="U60" s="73">
        <f t="shared" si="11"/>
        <v>0</v>
      </c>
      <c r="V60" s="73">
        <f t="shared" si="12"/>
        <v>0</v>
      </c>
      <c r="W60" s="73">
        <f t="shared" si="13"/>
        <v>0</v>
      </c>
      <c r="X60" s="73"/>
      <c r="Y60" s="80">
        <f t="shared" si="14"/>
        <v>0</v>
      </c>
      <c r="Z60" s="80">
        <f t="shared" si="15"/>
        <v>0</v>
      </c>
      <c r="AA60" s="79"/>
      <c r="AB60" s="10"/>
      <c r="AC60" s="28">
        <v>13.11</v>
      </c>
      <c r="AD60" s="37">
        <f t="shared" si="2"/>
        <v>0</v>
      </c>
      <c r="AE60" s="39">
        <f t="shared" si="17"/>
        <v>0</v>
      </c>
      <c r="AF60" s="28">
        <v>826</v>
      </c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77">
        <v>0.182</v>
      </c>
      <c r="AS60" s="39">
        <f t="shared" si="18"/>
        <v>150.332</v>
      </c>
      <c r="AT60" s="39"/>
      <c r="AU60" s="27">
        <f t="shared" si="22"/>
        <v>0</v>
      </c>
      <c r="AV60" s="14">
        <f t="shared" si="19"/>
        <v>0</v>
      </c>
      <c r="AW60" s="14">
        <f t="shared" si="4"/>
        <v>0</v>
      </c>
      <c r="AX60" s="10" t="e">
        <f t="shared" si="20"/>
        <v>#DIV/0!</v>
      </c>
    </row>
    <row r="61" spans="1:50" ht="12.75">
      <c r="A61" s="1">
        <v>44</v>
      </c>
      <c r="B61" s="2" t="s">
        <v>49</v>
      </c>
      <c r="C61" s="2"/>
      <c r="D61" s="61">
        <v>6492.2</v>
      </c>
      <c r="E61" s="61">
        <f t="shared" si="23"/>
        <v>588.9556129032258</v>
      </c>
      <c r="F61" s="61">
        <v>253</v>
      </c>
      <c r="G61" s="61">
        <v>70</v>
      </c>
      <c r="H61" s="72">
        <v>69.08</v>
      </c>
      <c r="I61" s="72">
        <v>2.8</v>
      </c>
      <c r="J61" s="61">
        <f t="shared" si="5"/>
        <v>183</v>
      </c>
      <c r="K61" s="61">
        <f t="shared" si="6"/>
        <v>512.4</v>
      </c>
      <c r="L61" s="61"/>
      <c r="M61" s="61"/>
      <c r="N61" s="61">
        <f t="shared" si="7"/>
        <v>0</v>
      </c>
      <c r="O61" s="61">
        <f t="shared" si="8"/>
        <v>512.4</v>
      </c>
      <c r="P61" s="72">
        <f t="shared" si="9"/>
        <v>581.48</v>
      </c>
      <c r="Q61" s="75"/>
      <c r="R61" s="73">
        <v>0.06</v>
      </c>
      <c r="S61" s="73">
        <f t="shared" si="10"/>
        <v>6492.2</v>
      </c>
      <c r="T61" s="73"/>
      <c r="U61" s="73">
        <f t="shared" si="11"/>
        <v>0</v>
      </c>
      <c r="V61" s="73">
        <f t="shared" si="12"/>
        <v>0</v>
      </c>
      <c r="W61" s="73">
        <f t="shared" si="13"/>
        <v>1176.3</v>
      </c>
      <c r="X61" s="73">
        <v>1176.3</v>
      </c>
      <c r="Y61" s="80">
        <f t="shared" si="14"/>
        <v>0.0108711992852962</v>
      </c>
      <c r="Z61" s="80">
        <f t="shared" si="15"/>
        <v>70.57799999999999</v>
      </c>
      <c r="AA61" s="79">
        <f>R61*W61</f>
        <v>70.57799999999999</v>
      </c>
      <c r="AB61" s="10">
        <f t="shared" si="16"/>
        <v>652.058</v>
      </c>
      <c r="AC61" s="28">
        <v>13.11</v>
      </c>
      <c r="AD61" s="37">
        <f t="shared" si="2"/>
        <v>8548.480379999999</v>
      </c>
      <c r="AE61" s="39">
        <f t="shared" si="17"/>
        <v>232.87785714285715</v>
      </c>
      <c r="AF61" s="28">
        <v>826</v>
      </c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77">
        <v>0.182</v>
      </c>
      <c r="AS61" s="39">
        <f t="shared" si="18"/>
        <v>150.332</v>
      </c>
      <c r="AT61" s="39"/>
      <c r="AU61" s="27">
        <f t="shared" si="22"/>
        <v>42.38377</v>
      </c>
      <c r="AV61" s="14">
        <f t="shared" si="19"/>
        <v>35008.99402</v>
      </c>
      <c r="AW61" s="14">
        <f t="shared" si="4"/>
        <v>43557.4744</v>
      </c>
      <c r="AX61" s="10">
        <f t="shared" si="20"/>
        <v>66.8</v>
      </c>
    </row>
    <row r="62" spans="1:50" ht="12.75">
      <c r="A62" s="1">
        <v>45</v>
      </c>
      <c r="B62" s="2" t="s">
        <v>50</v>
      </c>
      <c r="C62" s="2"/>
      <c r="D62" s="61">
        <v>6807</v>
      </c>
      <c r="E62" s="61">
        <f t="shared" si="23"/>
        <v>0</v>
      </c>
      <c r="F62" s="61">
        <v>201</v>
      </c>
      <c r="G62" s="61">
        <v>81</v>
      </c>
      <c r="H62" s="72">
        <v>96.7</v>
      </c>
      <c r="I62" s="72">
        <v>2.86</v>
      </c>
      <c r="J62" s="61">
        <f t="shared" si="5"/>
        <v>120</v>
      </c>
      <c r="K62" s="61">
        <f t="shared" si="6"/>
        <v>343.2</v>
      </c>
      <c r="L62" s="61"/>
      <c r="M62" s="61"/>
      <c r="N62" s="61">
        <f t="shared" si="7"/>
        <v>0</v>
      </c>
      <c r="O62" s="61">
        <f t="shared" si="8"/>
        <v>343.2</v>
      </c>
      <c r="P62" s="72">
        <f t="shared" si="9"/>
        <v>439.9</v>
      </c>
      <c r="Q62" s="75"/>
      <c r="R62" s="73">
        <v>0.06</v>
      </c>
      <c r="S62" s="73">
        <f t="shared" si="10"/>
        <v>6807</v>
      </c>
      <c r="T62" s="73"/>
      <c r="U62" s="73">
        <f t="shared" si="11"/>
        <v>0</v>
      </c>
      <c r="V62" s="73">
        <f t="shared" si="12"/>
        <v>0</v>
      </c>
      <c r="W62" s="73">
        <f t="shared" si="13"/>
        <v>0</v>
      </c>
      <c r="X62" s="73"/>
      <c r="Y62" s="80">
        <f t="shared" si="14"/>
        <v>0</v>
      </c>
      <c r="Z62" s="80">
        <f t="shared" si="15"/>
        <v>0</v>
      </c>
      <c r="AA62" s="79"/>
      <c r="AB62" s="10"/>
      <c r="AC62" s="28">
        <v>13.11</v>
      </c>
      <c r="AD62" s="37">
        <f t="shared" si="2"/>
        <v>0</v>
      </c>
      <c r="AE62" s="39">
        <f t="shared" si="17"/>
        <v>0</v>
      </c>
      <c r="AF62" s="28">
        <v>826</v>
      </c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77">
        <v>0.0186</v>
      </c>
      <c r="AS62" s="39">
        <f t="shared" si="18"/>
        <v>15.363599999999998</v>
      </c>
      <c r="AT62" s="39"/>
      <c r="AU62" s="27">
        <f t="shared" si="22"/>
        <v>0</v>
      </c>
      <c r="AV62" s="14">
        <f t="shared" si="19"/>
        <v>0</v>
      </c>
      <c r="AW62" s="14">
        <f t="shared" si="4"/>
        <v>0</v>
      </c>
      <c r="AX62" s="10" t="e">
        <f t="shared" si="20"/>
        <v>#DIV/0!</v>
      </c>
    </row>
    <row r="63" spans="1:50" ht="12.75" customHeight="1" hidden="1">
      <c r="A63" s="1"/>
      <c r="B63" s="2"/>
      <c r="C63" s="2"/>
      <c r="D63" s="61"/>
      <c r="E63" s="61">
        <f t="shared" si="23"/>
        <v>0</v>
      </c>
      <c r="F63" s="61"/>
      <c r="G63" s="61"/>
      <c r="H63" s="72"/>
      <c r="I63" s="61">
        <v>2.8</v>
      </c>
      <c r="J63" s="61">
        <f t="shared" si="5"/>
        <v>0</v>
      </c>
      <c r="K63" s="61">
        <f t="shared" si="6"/>
        <v>0</v>
      </c>
      <c r="L63" s="61"/>
      <c r="M63" s="61"/>
      <c r="N63" s="61">
        <f t="shared" si="7"/>
        <v>0</v>
      </c>
      <c r="O63" s="61">
        <f t="shared" si="8"/>
        <v>0</v>
      </c>
      <c r="P63" s="72">
        <f t="shared" si="9"/>
        <v>0</v>
      </c>
      <c r="Q63" s="75"/>
      <c r="R63" s="73">
        <v>0.05</v>
      </c>
      <c r="S63" s="73">
        <f t="shared" si="10"/>
        <v>0</v>
      </c>
      <c r="T63" s="73"/>
      <c r="U63" s="73" t="e">
        <f t="shared" si="11"/>
        <v>#DIV/0!</v>
      </c>
      <c r="V63" s="73" t="e">
        <f t="shared" si="12"/>
        <v>#DIV/0!</v>
      </c>
      <c r="W63" s="73" t="e">
        <f t="shared" si="13"/>
        <v>#DIV/0!</v>
      </c>
      <c r="X63" s="73"/>
      <c r="Y63" s="80" t="e">
        <f t="shared" si="14"/>
        <v>#DIV/0!</v>
      </c>
      <c r="Z63" s="80">
        <f t="shared" si="15"/>
        <v>0</v>
      </c>
      <c r="AA63" s="79" t="e">
        <f>R63*W63</f>
        <v>#DIV/0!</v>
      </c>
      <c r="AB63" s="10">
        <f t="shared" si="16"/>
        <v>0</v>
      </c>
      <c r="AC63" s="28">
        <v>13.11</v>
      </c>
      <c r="AD63" s="37">
        <f t="shared" si="2"/>
        <v>0</v>
      </c>
      <c r="AE63" s="39">
        <f t="shared" si="17"/>
        <v>0</v>
      </c>
      <c r="AF63" s="28">
        <v>826</v>
      </c>
      <c r="AG63" s="28">
        <f>AR63/31*2</f>
        <v>0</v>
      </c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77"/>
      <c r="AS63" s="39">
        <f t="shared" si="18"/>
        <v>0</v>
      </c>
      <c r="AT63" s="39">
        <f>AU63/31*28</f>
        <v>0</v>
      </c>
      <c r="AU63" s="27">
        <f t="shared" si="22"/>
        <v>0</v>
      </c>
      <c r="AV63" s="14">
        <f t="shared" si="19"/>
        <v>0</v>
      </c>
      <c r="AW63" s="14">
        <f t="shared" si="4"/>
        <v>0</v>
      </c>
      <c r="AX63" s="10" t="e">
        <f t="shared" si="20"/>
        <v>#DIV/0!</v>
      </c>
    </row>
    <row r="64" spans="1:50" ht="12.75">
      <c r="A64" s="1">
        <v>46</v>
      </c>
      <c r="B64" s="2" t="s">
        <v>34</v>
      </c>
      <c r="C64" s="2"/>
      <c r="D64" s="61">
        <v>10017.6</v>
      </c>
      <c r="E64" s="61">
        <f t="shared" si="23"/>
        <v>894.1538064516128</v>
      </c>
      <c r="F64" s="61">
        <v>387</v>
      </c>
      <c r="G64" s="61">
        <v>99</v>
      </c>
      <c r="H64" s="72">
        <v>74.38</v>
      </c>
      <c r="I64" s="61">
        <v>2.8</v>
      </c>
      <c r="J64" s="61">
        <f t="shared" si="5"/>
        <v>288</v>
      </c>
      <c r="K64" s="61">
        <f t="shared" si="6"/>
        <v>806.4</v>
      </c>
      <c r="L64" s="61"/>
      <c r="M64" s="61"/>
      <c r="N64" s="61">
        <f t="shared" si="7"/>
        <v>0</v>
      </c>
      <c r="O64" s="61">
        <f t="shared" si="8"/>
        <v>806.4</v>
      </c>
      <c r="P64" s="72">
        <f t="shared" si="9"/>
        <v>880.78</v>
      </c>
      <c r="Q64" s="75"/>
      <c r="R64" s="73">
        <v>0.06</v>
      </c>
      <c r="S64" s="73">
        <f t="shared" si="10"/>
        <v>10017.6</v>
      </c>
      <c r="T64" s="73"/>
      <c r="U64" s="73">
        <f t="shared" si="11"/>
        <v>0</v>
      </c>
      <c r="V64" s="73">
        <f t="shared" si="12"/>
        <v>0</v>
      </c>
      <c r="W64" s="73">
        <f t="shared" si="13"/>
        <v>1819.6</v>
      </c>
      <c r="X64" s="73">
        <v>1819.6</v>
      </c>
      <c r="Y64" s="80">
        <f t="shared" si="14"/>
        <v>0.01089841878294202</v>
      </c>
      <c r="Z64" s="80">
        <f t="shared" si="15"/>
        <v>109.17599999999999</v>
      </c>
      <c r="AA64" s="79">
        <f>R64*W64</f>
        <v>109.17599999999999</v>
      </c>
      <c r="AB64" s="10">
        <f t="shared" si="16"/>
        <v>989.9559999999999</v>
      </c>
      <c r="AC64" s="28">
        <v>13.11</v>
      </c>
      <c r="AD64" s="37">
        <f>AB64*AC64</f>
        <v>12978.323159999998</v>
      </c>
      <c r="AE64" s="39">
        <f t="shared" si="17"/>
        <v>353.55571428571426</v>
      </c>
      <c r="AF64" s="28">
        <v>826</v>
      </c>
      <c r="AG64" s="28">
        <f>AR64/31*2</f>
        <v>0.011741935483870968</v>
      </c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77">
        <v>0.182</v>
      </c>
      <c r="AS64" s="39">
        <f>AF64*AR64</f>
        <v>150.332</v>
      </c>
      <c r="AT64" s="39">
        <f>AU64/31*28</f>
        <v>58.11999741935484</v>
      </c>
      <c r="AU64" s="27">
        <f t="shared" si="22"/>
        <v>64.34714</v>
      </c>
      <c r="AV64" s="14">
        <f>AU64*AF64</f>
        <v>53150.73764</v>
      </c>
      <c r="AW64" s="14">
        <f>AD64+AV64</f>
        <v>66129.06079999999</v>
      </c>
      <c r="AX64" s="10">
        <f t="shared" si="20"/>
        <v>66.8</v>
      </c>
    </row>
    <row r="65" spans="1:50" ht="12.75">
      <c r="A65" s="1"/>
      <c r="B65" s="2"/>
      <c r="C65" s="2"/>
      <c r="D65" s="24"/>
      <c r="E65" s="24"/>
      <c r="F65" s="24"/>
      <c r="G65" s="24"/>
      <c r="H65" s="14"/>
      <c r="I65" s="24"/>
      <c r="J65" s="24"/>
      <c r="K65" s="24"/>
      <c r="L65" s="24"/>
      <c r="M65" s="24"/>
      <c r="N65" s="24"/>
      <c r="O65" s="24"/>
      <c r="P65" s="24"/>
      <c r="Q65" s="76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5"/>
      <c r="AD65" s="37"/>
      <c r="AE65" s="23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77"/>
      <c r="AS65" s="39"/>
      <c r="AT65" s="39"/>
      <c r="AU65" s="27"/>
      <c r="AV65" s="40"/>
      <c r="AW65" s="40"/>
      <c r="AX65" s="81"/>
    </row>
    <row r="66" spans="1:50" ht="18" customHeight="1">
      <c r="A66" s="13"/>
      <c r="B66" s="16" t="s">
        <v>51</v>
      </c>
      <c r="C66" s="16"/>
      <c r="D66" s="22">
        <f>D12+D14+D16+D17+D18+D19+D21+D22+D24+D25+D26+D27+D28+D29+D30+D31+D32+D33+D34+D35+D36+D37+D38+D39+D40+D42+D43+D44+D45+D46+D47+D48+D49+D50+D51+D52+D53+D54+D55+D57+D58+D59+D60+D61+D62+D64</f>
        <v>177231.7</v>
      </c>
      <c r="E66" s="22">
        <f aca="true" t="shared" si="25" ref="E66:AA66">E12+E14+E16+E17+E18+E19+E21+E22+E24+E25+E26+E27+E28+E29+E30+E31+E32+E33+E34+E35+E36+E37+E38+E39+E40+E42+E43+E44+E45+E46+E47+E48+E49+E50+E51+E52+E53+E54+E55+E57+E58+E59+E60+E61+E62+E64</f>
        <v>9769.01655483871</v>
      </c>
      <c r="F66" s="22">
        <f t="shared" si="25"/>
        <v>7116</v>
      </c>
      <c r="G66" s="22">
        <f t="shared" si="25"/>
        <v>1859</v>
      </c>
      <c r="H66" s="22">
        <f t="shared" si="25"/>
        <v>1614.4099999999999</v>
      </c>
      <c r="I66" s="22">
        <f t="shared" si="25"/>
        <v>128.85999999999993</v>
      </c>
      <c r="J66" s="22">
        <f t="shared" si="25"/>
        <v>5203</v>
      </c>
      <c r="K66" s="22">
        <f t="shared" si="25"/>
        <v>14575.600000000002</v>
      </c>
      <c r="L66" s="22">
        <f t="shared" si="25"/>
        <v>5.5</v>
      </c>
      <c r="M66" s="22">
        <f t="shared" si="25"/>
        <v>54</v>
      </c>
      <c r="N66" s="22">
        <f t="shared" si="25"/>
        <v>148.5</v>
      </c>
      <c r="O66" s="22">
        <f t="shared" si="25"/>
        <v>14724.100000000002</v>
      </c>
      <c r="P66" s="22">
        <f t="shared" si="25"/>
        <v>16417.2749</v>
      </c>
      <c r="Q66" s="22">
        <f t="shared" si="25"/>
        <v>78.76490000000001</v>
      </c>
      <c r="R66" s="74">
        <f t="shared" si="25"/>
        <v>2.4600000000000004</v>
      </c>
      <c r="S66" s="74"/>
      <c r="T66" s="74">
        <f t="shared" si="25"/>
        <v>2571.4</v>
      </c>
      <c r="U66" s="74"/>
      <c r="V66" s="74">
        <f t="shared" si="25"/>
        <v>123.55496535971295</v>
      </c>
      <c r="W66" s="74">
        <f t="shared" si="25"/>
        <v>12347.74503464029</v>
      </c>
      <c r="X66" s="74">
        <f t="shared" si="25"/>
        <v>12471.300000000003</v>
      </c>
      <c r="Y66" s="78">
        <f t="shared" si="25"/>
        <v>0.153349939357108</v>
      </c>
      <c r="Z66" s="78">
        <f t="shared" si="25"/>
        <v>691.569</v>
      </c>
      <c r="AA66" s="74">
        <f t="shared" si="25"/>
        <v>685.2935418198174</v>
      </c>
      <c r="AB66" s="22">
        <f>AB12+AB14+AB16+AB17+AB18+AB19+AB21+AB22+AB24+AB25+AB26+AB27+AB28+AB29+AB30+AB31+AB32+AB33+AB34+AB35+AB36+AB37+AB38+AB39+AB40+AB42+AB43+AB44+AB45+AB46+AB47+AB48+AB49+AB50+AB51+AB52+AB53+AB54+AB55+AB57+AB58+AB59+AB60+AB61+AB62+AB64</f>
        <v>10815.696899999997</v>
      </c>
      <c r="AC66" s="22"/>
      <c r="AD66" s="22">
        <f>AD12+AD14+AD16+AD17+AD18+AD19+AD21+AD22+AD24+AD25+AD26+AD27+AD28+AD29+AD30+AD31+AD32+AD33+AD34+AD35+AD36+AD37+AD38+AD39+AD40+AD42+AD43+AD44+AD45+AD46+AD47+AD48+AD49+AD50+AD51+AD52+AD53+AD54+AD55+AD57+AD58+AD59+AD60+AD61+AD62+AD64</f>
        <v>141793.78635899996</v>
      </c>
      <c r="AE66" s="68">
        <f>AE12+AE14+AE16+AE17+AE18+AE19+AE21+AE22+AE24+AE25+AE26+AE27+AE28+AE29+AE30+AE31+AE32+AE33+AE34+AE35+AE36+AE37+AE38+AE39+AE40+AE42+AE43+AE44+AE45+AE46+AE47+AE48+AE49+AE50+AE51+AE52+AE53+AE54+AE55+AE57+AE58+AE59+AE60+AE61+AE62+AE64</f>
        <v>3862.748892857142</v>
      </c>
      <c r="AF66" s="22"/>
      <c r="AG66" s="22">
        <f>AG12+AG14+AG16+AG17+AG18+AG19+AG21+AG22+AG24+AG25+AG26+AG27+AG28+AG29+AG30+AG31+AG32+AG33+AG34+AG35+AG36+AG37+AG38+AG39+AG40+AG42+AG43+AG44+AG45+AG46+AG47+AG48+AG49+AG50+AG51+AG52+AG53+AG54+AG55+AG57+AG58+AG59+AG60+AG61+AG62+AG64</f>
        <v>0.011741935483870968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>
        <f aca="true" t="shared" si="26" ref="AR66:AW66">AR12+AR14+AR16+AR17+AR18+AR19+AR21+AR22+AR24+AR25+AR26+AR27+AR28+AR29+AR30+AR31+AR32+AR33+AR34+AR35+AR36+AR37+AR38+AR39+AR40+AR42+AR43+AR44+AR45+AR46+AR47+AR48+AR49+AR50+AR51+AR52+AR53+AR54+AR55+AR57+AR58+AR59+AR60+AR61+AR62+AR64</f>
        <v>8.202600000000006</v>
      </c>
      <c r="AS66" s="22">
        <f t="shared" si="26"/>
        <v>6775.347600000003</v>
      </c>
      <c r="AT66" s="22">
        <f t="shared" si="26"/>
        <v>58.11999741935484</v>
      </c>
      <c r="AU66" s="22">
        <f t="shared" si="26"/>
        <v>702.5367875748551</v>
      </c>
      <c r="AV66" s="22">
        <f t="shared" si="26"/>
        <v>580295.3865368301</v>
      </c>
      <c r="AW66" s="22">
        <f t="shared" si="26"/>
        <v>722089.17289583</v>
      </c>
      <c r="AX66" s="81"/>
    </row>
    <row r="67" spans="1:49" ht="12.75" customHeight="1">
      <c r="A67" s="53"/>
      <c r="B67" s="54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11"/>
      <c r="AC67" s="45"/>
      <c r="AD67" s="56"/>
      <c r="AE67" s="57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1"/>
      <c r="AS67" s="56"/>
      <c r="AT67" s="56"/>
      <c r="AU67" s="21"/>
      <c r="AV67" s="58"/>
      <c r="AW67" s="58"/>
    </row>
    <row r="68" spans="1:49" ht="12.75" customHeight="1">
      <c r="A68" s="5"/>
      <c r="B68" s="6"/>
      <c r="C68" s="6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21"/>
      <c r="AC68" s="45"/>
      <c r="AD68" s="59"/>
      <c r="AE68" s="47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21"/>
      <c r="AS68" s="60"/>
      <c r="AT68" s="60"/>
      <c r="AU68" s="21"/>
      <c r="AV68" s="58"/>
      <c r="AW68" s="58"/>
    </row>
    <row r="69" spans="1:49" ht="12.75" customHeight="1" hidden="1">
      <c r="A69" s="5"/>
      <c r="B69" s="6"/>
      <c r="C69" s="6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21"/>
      <c r="AC69" s="45"/>
      <c r="AD69" s="59"/>
      <c r="AE69" s="47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21"/>
      <c r="AS69" s="60"/>
      <c r="AT69" s="60"/>
      <c r="AU69" s="21"/>
      <c r="AV69" s="58"/>
      <c r="AW69" s="58"/>
    </row>
    <row r="70" spans="1:49" ht="12.75" hidden="1">
      <c r="A70" s="5"/>
      <c r="B70" s="53"/>
      <c r="C70" s="53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11"/>
      <c r="AC70" s="55"/>
      <c r="AD70" s="56"/>
      <c r="AE70" s="57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11"/>
      <c r="AS70" s="56"/>
      <c r="AT70" s="56"/>
      <c r="AU70" s="11"/>
      <c r="AV70" s="56"/>
      <c r="AW70" s="56"/>
    </row>
    <row r="71" spans="1:47" ht="12.75" hidden="1">
      <c r="A71" s="25"/>
      <c r="B71" s="26"/>
      <c r="C71" s="26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27"/>
      <c r="AC71" s="28"/>
      <c r="AD71" s="32"/>
      <c r="AE71" s="29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52"/>
      <c r="AS71" s="52"/>
      <c r="AT71" s="52"/>
      <c r="AU71" s="27"/>
    </row>
    <row r="72" spans="1:49" ht="12.75" hidden="1">
      <c r="A72" s="5"/>
      <c r="B72" s="6"/>
      <c r="C72" s="6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21"/>
      <c r="AC72" s="45"/>
      <c r="AD72" s="46"/>
      <c r="AE72" s="47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9"/>
      <c r="AS72" s="11"/>
      <c r="AT72" s="11"/>
      <c r="AU72" s="21"/>
      <c r="AW72" s="67"/>
    </row>
    <row r="73" spans="1:48" ht="12.75">
      <c r="A73" s="5"/>
      <c r="B73" s="50"/>
      <c r="C73" s="50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"/>
      <c r="AT73" s="11"/>
      <c r="AU73" s="21"/>
      <c r="AV73" s="67"/>
    </row>
    <row r="74" spans="1:47" ht="12.7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2"/>
      <c r="AS74" s="8"/>
      <c r="AT74" s="8"/>
      <c r="AU74" s="12"/>
    </row>
    <row r="75" spans="1:47" ht="12.75">
      <c r="A75" s="117" t="s">
        <v>69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3" t="s">
        <v>55</v>
      </c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4"/>
      <c r="AS75" s="34"/>
      <c r="AT75" s="34"/>
      <c r="AU75" s="34"/>
    </row>
    <row r="76" spans="1:47" ht="12.75">
      <c r="A76" s="6"/>
      <c r="B76" s="6"/>
      <c r="C76" s="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ht="12.75">
      <c r="A77" s="117" t="s">
        <v>70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3" t="s">
        <v>56</v>
      </c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4"/>
      <c r="AS77" s="12"/>
      <c r="AT77" s="12"/>
      <c r="AU77" s="12"/>
    </row>
    <row r="78" spans="1:47" ht="12.75">
      <c r="A78" s="5"/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ht="12.75">
      <c r="A79" s="5"/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ht="12.75">
      <c r="A80" s="5"/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ht="12.75">
      <c r="A81" s="5"/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ht="12.75">
      <c r="A82" s="5"/>
      <c r="B82" s="6"/>
      <c r="C82" s="6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7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ht="12.75">
      <c r="A83" s="5"/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ht="12.75">
      <c r="A84" s="5"/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ht="12.75">
      <c r="A85" s="5"/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ht="12.75">
      <c r="A86" s="5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7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ht="12.75">
      <c r="A87" s="5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ht="12.75">
      <c r="A88" s="5"/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ht="12.75">
      <c r="A89" s="5"/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ht="12.75">
      <c r="A90" s="5"/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ht="12.75">
      <c r="A91" s="8"/>
      <c r="B91" s="9"/>
      <c r="C91" s="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4:47" ht="12.7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</sheetData>
  <sheetProtection/>
  <mergeCells count="39">
    <mergeCell ref="AF75:AR75"/>
    <mergeCell ref="AF77:AR77"/>
    <mergeCell ref="B9:B10"/>
    <mergeCell ref="D9:D10"/>
    <mergeCell ref="A77:AE77"/>
    <mergeCell ref="A75:AE75"/>
    <mergeCell ref="AE9:AE10"/>
    <mergeCell ref="A9:A10"/>
    <mergeCell ref="AB9:AD9"/>
    <mergeCell ref="D73:AR73"/>
    <mergeCell ref="A7:AW7"/>
    <mergeCell ref="A5:AW5"/>
    <mergeCell ref="A12:A13"/>
    <mergeCell ref="AF9:AF10"/>
    <mergeCell ref="AR9:AS9"/>
    <mergeCell ref="AU9:AV9"/>
    <mergeCell ref="AH9:AQ9"/>
    <mergeCell ref="R9:R10"/>
    <mergeCell ref="AA9:AA10"/>
    <mergeCell ref="X9:X10"/>
    <mergeCell ref="AF74:AR74"/>
    <mergeCell ref="A55:A56"/>
    <mergeCell ref="A14:A15"/>
    <mergeCell ref="A19:A20"/>
    <mergeCell ref="A22:A23"/>
    <mergeCell ref="A40:A41"/>
    <mergeCell ref="F9:F10"/>
    <mergeCell ref="G9:G10"/>
    <mergeCell ref="H9:H10"/>
    <mergeCell ref="I9:O9"/>
    <mergeCell ref="P9:P10"/>
    <mergeCell ref="Q9:Q10"/>
    <mergeCell ref="Z9:Z10"/>
    <mergeCell ref="Y9:Y10"/>
    <mergeCell ref="V9:V10"/>
    <mergeCell ref="T9:T10"/>
    <mergeCell ref="W9:W10"/>
    <mergeCell ref="S9:S10"/>
    <mergeCell ref="U9:U10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2012-10-01T07:25:57Z</cp:lastPrinted>
  <dcterms:created xsi:type="dcterms:W3CDTF">2007-11-09T11:35:30Z</dcterms:created>
  <dcterms:modified xsi:type="dcterms:W3CDTF">2012-10-01T07:27:02Z</dcterms:modified>
  <cp:category/>
  <cp:version/>
  <cp:contentType/>
  <cp:contentStatus/>
</cp:coreProperties>
</file>